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webextensions/webextension1.xml" ContentType="application/vnd.ms-office.webextension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GEM\Sektionen FSI\Forskningsservice\FINANSIERING EU\3. Projekthantering\Rapportering\Löner och tidrapporter\Mall uträkning godkänd lön HEU\"/>
    </mc:Choice>
  </mc:AlternateContent>
  <xr:revisionPtr revIDLastSave="0" documentId="13_ncr:1_{CDC460AA-FE4B-4C5C-B987-53CDF9134785}" xr6:coauthVersionLast="47" xr6:coauthVersionMax="47" xr10:uidLastSave="{00000000-0000-0000-0000-000000000000}"/>
  <bookViews>
    <workbookView xWindow="-110" yWindow="-110" windowWidth="19420" windowHeight="10420" activeTab="2" xr2:uid="{15BF782C-8455-45E4-98FB-8DF209C72F8F}"/>
  </bookViews>
  <sheets>
    <sheet name="1. Instruktioner" sheetId="2" r:id="rId1"/>
    <sheet name="2. Beräkning pro-rata MDD" sheetId="4" r:id="rId2"/>
    <sheet name="3. HEU RIA, IA, CSA" sheetId="1" r:id="rId3"/>
    <sheet name="4. ERC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3" l="1"/>
  <c r="B60" i="3" s="1"/>
  <c r="C47" i="3"/>
  <c r="S52" i="1"/>
  <c r="S53" i="1"/>
  <c r="S54" i="1"/>
  <c r="S55" i="1"/>
  <c r="S56" i="1"/>
  <c r="S57" i="1"/>
  <c r="S58" i="1"/>
  <c r="S59" i="1"/>
  <c r="S60" i="1"/>
  <c r="S61" i="1"/>
  <c r="S62" i="1"/>
  <c r="S51" i="1"/>
  <c r="C45" i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5" i="4"/>
  <c r="Q63" i="1"/>
  <c r="O63" i="1"/>
  <c r="K63" i="1"/>
  <c r="F8" i="4"/>
  <c r="F9" i="4"/>
  <c r="A37" i="3" l="1"/>
  <c r="C54" i="3"/>
  <c r="C57" i="3"/>
  <c r="C58" i="3"/>
  <c r="C59" i="3"/>
  <c r="B54" i="3"/>
  <c r="B55" i="3"/>
  <c r="B56" i="3"/>
  <c r="B57" i="3"/>
  <c r="B58" i="3"/>
  <c r="B59" i="3"/>
  <c r="B18" i="3"/>
  <c r="B22" i="3"/>
  <c r="B23" i="3"/>
  <c r="B24" i="3"/>
  <c r="B25" i="3"/>
  <c r="B26" i="3"/>
  <c r="B27" i="3"/>
  <c r="B28" i="3"/>
  <c r="B17" i="3"/>
  <c r="B16" i="1"/>
  <c r="B19" i="1"/>
  <c r="B20" i="1"/>
  <c r="B21" i="1"/>
  <c r="B22" i="1"/>
  <c r="B23" i="1"/>
  <c r="B24" i="1"/>
  <c r="B25" i="1"/>
  <c r="B26" i="1"/>
  <c r="B20" i="3"/>
  <c r="F7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5" i="4"/>
  <c r="A40" i="3"/>
  <c r="A41" i="3"/>
  <c r="A42" i="3"/>
  <c r="A43" i="3"/>
  <c r="A44" i="3"/>
  <c r="A45" i="3"/>
  <c r="A35" i="3"/>
  <c r="A36" i="3"/>
  <c r="A38" i="3"/>
  <c r="A39" i="3"/>
  <c r="A34" i="3"/>
  <c r="A57" i="1"/>
  <c r="A58" i="1"/>
  <c r="A59" i="1"/>
  <c r="A60" i="1"/>
  <c r="A61" i="1"/>
  <c r="A62" i="1"/>
  <c r="A40" i="1"/>
  <c r="A41" i="1"/>
  <c r="A42" i="1"/>
  <c r="A43" i="1"/>
  <c r="M63" i="1"/>
  <c r="I63" i="1"/>
  <c r="G63" i="1"/>
  <c r="E63" i="1"/>
  <c r="C63" i="1"/>
  <c r="S64" i="1" s="1"/>
  <c r="A56" i="1"/>
  <c r="A53" i="1"/>
  <c r="A54" i="1"/>
  <c r="A55" i="1"/>
  <c r="A52" i="1"/>
  <c r="A51" i="1"/>
  <c r="A35" i="1"/>
  <c r="A36" i="1"/>
  <c r="A37" i="1"/>
  <c r="A38" i="1"/>
  <c r="A39" i="1"/>
  <c r="A33" i="1"/>
  <c r="A34" i="1"/>
  <c r="A32" i="1"/>
  <c r="B8" i="1"/>
  <c r="B9" i="1" s="1"/>
  <c r="B9" i="3"/>
  <c r="B10" i="3" s="1"/>
  <c r="C16" i="1" l="1"/>
  <c r="C20" i="3"/>
  <c r="C23" i="3"/>
  <c r="C22" i="3"/>
  <c r="C28" i="3"/>
  <c r="C17" i="3"/>
  <c r="C18" i="3"/>
  <c r="C27" i="3"/>
  <c r="C26" i="3"/>
  <c r="C25" i="3"/>
  <c r="C24" i="3"/>
  <c r="E24" i="3" s="1"/>
  <c r="C23" i="1"/>
  <c r="C22" i="1"/>
  <c r="C21" i="1"/>
  <c r="C20" i="1"/>
  <c r="C19" i="1"/>
  <c r="C26" i="1"/>
  <c r="C25" i="1"/>
  <c r="C24" i="1"/>
  <c r="F6" i="4"/>
  <c r="B21" i="3" s="1"/>
  <c r="C21" i="3" s="1"/>
  <c r="B19" i="3"/>
  <c r="C19" i="3" s="1"/>
  <c r="B17" i="1"/>
  <c r="C17" i="1" s="1"/>
  <c r="B18" i="1"/>
  <c r="C18" i="1" s="1"/>
  <c r="B15" i="1" l="1"/>
  <c r="C15" i="1" s="1"/>
  <c r="E15" i="1" s="1"/>
  <c r="E21" i="1"/>
  <c r="G38" i="1" s="1"/>
  <c r="E22" i="1"/>
  <c r="G39" i="1" s="1"/>
  <c r="E25" i="1"/>
  <c r="F25" i="1" s="1"/>
  <c r="B61" i="1" s="1"/>
  <c r="E17" i="1"/>
  <c r="F17" i="1" s="1"/>
  <c r="B53" i="1" s="1"/>
  <c r="E23" i="1"/>
  <c r="G40" i="1" s="1"/>
  <c r="E19" i="1"/>
  <c r="F19" i="1" s="1"/>
  <c r="B55" i="1" s="1"/>
  <c r="E16" i="1"/>
  <c r="G33" i="1" s="1"/>
  <c r="E24" i="1"/>
  <c r="G41" i="1" s="1"/>
  <c r="E26" i="1"/>
  <c r="F26" i="1" s="1"/>
  <c r="B62" i="1" s="1"/>
  <c r="E20" i="1"/>
  <c r="G37" i="1" s="1"/>
  <c r="E18" i="1"/>
  <c r="F18" i="1" s="1"/>
  <c r="B54" i="1" s="1"/>
  <c r="F24" i="3"/>
  <c r="E41" i="3" s="1"/>
  <c r="B41" i="3"/>
  <c r="D41" i="3" s="1"/>
  <c r="E27" i="3"/>
  <c r="E28" i="3"/>
  <c r="E19" i="3"/>
  <c r="E20" i="3"/>
  <c r="E17" i="3"/>
  <c r="B34" i="3" s="1"/>
  <c r="E21" i="3"/>
  <c r="E22" i="3"/>
  <c r="E25" i="3"/>
  <c r="E26" i="3"/>
  <c r="E23" i="3"/>
  <c r="E18" i="3"/>
  <c r="R55" i="1" l="1"/>
  <c r="L55" i="1"/>
  <c r="N55" i="1"/>
  <c r="D55" i="1"/>
  <c r="J55" i="1"/>
  <c r="F55" i="1"/>
  <c r="H55" i="1"/>
  <c r="P55" i="1"/>
  <c r="R53" i="1"/>
  <c r="F53" i="1"/>
  <c r="H53" i="1"/>
  <c r="L53" i="1"/>
  <c r="N53" i="1"/>
  <c r="P53" i="1"/>
  <c r="D53" i="1"/>
  <c r="J53" i="1"/>
  <c r="N54" i="1"/>
  <c r="D54" i="1"/>
  <c r="F54" i="1"/>
  <c r="H54" i="1"/>
  <c r="P54" i="1"/>
  <c r="J54" i="1"/>
  <c r="R54" i="1"/>
  <c r="L54" i="1"/>
  <c r="R61" i="1"/>
  <c r="D61" i="1"/>
  <c r="N61" i="1"/>
  <c r="P61" i="1"/>
  <c r="L61" i="1"/>
  <c r="J61" i="1"/>
  <c r="F61" i="1"/>
  <c r="H61" i="1"/>
  <c r="N62" i="1"/>
  <c r="P62" i="1"/>
  <c r="H62" i="1"/>
  <c r="J62" i="1"/>
  <c r="R62" i="1"/>
  <c r="L62" i="1"/>
  <c r="D62" i="1"/>
  <c r="F62" i="1"/>
  <c r="B32" i="1"/>
  <c r="G32" i="1"/>
  <c r="B43" i="1"/>
  <c r="D43" i="1" s="1"/>
  <c r="E43" i="1" s="1"/>
  <c r="G43" i="1"/>
  <c r="B40" i="1"/>
  <c r="D40" i="1" s="1"/>
  <c r="E40" i="1" s="1"/>
  <c r="F23" i="1"/>
  <c r="B59" i="1" s="1"/>
  <c r="F20" i="1"/>
  <c r="B56" i="1" s="1"/>
  <c r="B36" i="1"/>
  <c r="D36" i="1" s="1"/>
  <c r="E36" i="1" s="1"/>
  <c r="F24" i="1"/>
  <c r="B60" i="1" s="1"/>
  <c r="B39" i="1"/>
  <c r="D39" i="1" s="1"/>
  <c r="E39" i="1" s="1"/>
  <c r="F22" i="1"/>
  <c r="B58" i="1" s="1"/>
  <c r="B38" i="1"/>
  <c r="D38" i="1" s="1"/>
  <c r="E38" i="1" s="1"/>
  <c r="F21" i="1"/>
  <c r="B57" i="1" s="1"/>
  <c r="B34" i="1"/>
  <c r="D34" i="1" s="1"/>
  <c r="E34" i="1" s="1"/>
  <c r="B37" i="1"/>
  <c r="D37" i="1" s="1"/>
  <c r="E37" i="1" s="1"/>
  <c r="B41" i="1"/>
  <c r="D41" i="1" s="1"/>
  <c r="E41" i="1" s="1"/>
  <c r="B33" i="1"/>
  <c r="D33" i="1" s="1"/>
  <c r="E33" i="1" s="1"/>
  <c r="G34" i="1"/>
  <c r="F16" i="1"/>
  <c r="B52" i="1" s="1"/>
  <c r="B42" i="1"/>
  <c r="D42" i="1" s="1"/>
  <c r="E42" i="1" s="1"/>
  <c r="G42" i="1"/>
  <c r="G35" i="1"/>
  <c r="B35" i="1"/>
  <c r="D35" i="1" s="1"/>
  <c r="E35" i="1" s="1"/>
  <c r="G36" i="1"/>
  <c r="F15" i="1"/>
  <c r="B51" i="1" s="1"/>
  <c r="D32" i="1"/>
  <c r="E32" i="1" s="1"/>
  <c r="B35" i="3"/>
  <c r="D35" i="3"/>
  <c r="F23" i="3"/>
  <c r="E40" i="3" s="1"/>
  <c r="B40" i="3"/>
  <c r="D40" i="3" s="1"/>
  <c r="F27" i="3"/>
  <c r="E44" i="3" s="1"/>
  <c r="B44" i="3"/>
  <c r="D44" i="3" s="1"/>
  <c r="F28" i="3"/>
  <c r="E45" i="3" s="1"/>
  <c r="B45" i="3"/>
  <c r="D45" i="3" s="1"/>
  <c r="F26" i="3"/>
  <c r="E43" i="3" s="1"/>
  <c r="B43" i="3"/>
  <c r="D43" i="3" s="1"/>
  <c r="F25" i="3"/>
  <c r="E42" i="3" s="1"/>
  <c r="B42" i="3"/>
  <c r="D42" i="3" s="1"/>
  <c r="F22" i="3"/>
  <c r="E39" i="3" s="1"/>
  <c r="B39" i="3"/>
  <c r="D39" i="3" s="1"/>
  <c r="F21" i="3"/>
  <c r="E38" i="3" s="1"/>
  <c r="B38" i="3"/>
  <c r="D38" i="3" s="1"/>
  <c r="F20" i="3"/>
  <c r="E37" i="3" s="1"/>
  <c r="B37" i="3"/>
  <c r="D37" i="3" s="1"/>
  <c r="F19" i="3"/>
  <c r="E36" i="3" s="1"/>
  <c r="C56" i="3" s="1"/>
  <c r="B36" i="3"/>
  <c r="D36" i="3" s="1"/>
  <c r="F17" i="3"/>
  <c r="E34" i="3" s="1"/>
  <c r="C53" i="3" s="1"/>
  <c r="D34" i="3"/>
  <c r="F18" i="3"/>
  <c r="P60" i="1" l="1"/>
  <c r="F60" i="1"/>
  <c r="N60" i="1"/>
  <c r="J60" i="1"/>
  <c r="R60" i="1"/>
  <c r="D60" i="1"/>
  <c r="L60" i="1"/>
  <c r="H60" i="1"/>
  <c r="R56" i="1"/>
  <c r="N56" i="1"/>
  <c r="F56" i="1"/>
  <c r="P56" i="1"/>
  <c r="D56" i="1"/>
  <c r="J56" i="1"/>
  <c r="L56" i="1"/>
  <c r="H56" i="1"/>
  <c r="P59" i="1"/>
  <c r="J59" i="1"/>
  <c r="H59" i="1"/>
  <c r="R59" i="1"/>
  <c r="L59" i="1"/>
  <c r="N59" i="1"/>
  <c r="D59" i="1"/>
  <c r="F59" i="1"/>
  <c r="J58" i="1"/>
  <c r="H58" i="1"/>
  <c r="R58" i="1"/>
  <c r="L58" i="1"/>
  <c r="F58" i="1"/>
  <c r="N58" i="1"/>
  <c r="D58" i="1"/>
  <c r="P58" i="1"/>
  <c r="N57" i="1"/>
  <c r="H57" i="1"/>
  <c r="J57" i="1"/>
  <c r="L57" i="1"/>
  <c r="P57" i="1"/>
  <c r="R57" i="1"/>
  <c r="F57" i="1"/>
  <c r="D57" i="1"/>
  <c r="P52" i="1"/>
  <c r="L52" i="1"/>
  <c r="H52" i="1"/>
  <c r="D52" i="1"/>
  <c r="R52" i="1"/>
  <c r="N52" i="1"/>
  <c r="J52" i="1"/>
  <c r="F52" i="1"/>
  <c r="P51" i="1"/>
  <c r="L51" i="1"/>
  <c r="H51" i="1"/>
  <c r="F51" i="1"/>
  <c r="N51" i="1"/>
  <c r="R51" i="1"/>
  <c r="J51" i="1"/>
  <c r="D51" i="1"/>
  <c r="D44" i="1"/>
  <c r="E45" i="1" s="1"/>
  <c r="E35" i="3"/>
  <c r="C55" i="3" s="1"/>
  <c r="C60" i="3" s="1"/>
  <c r="D46" i="3"/>
  <c r="E47" i="3" s="1"/>
  <c r="D63" i="1" l="1"/>
  <c r="F63" i="1"/>
  <c r="L63" i="1"/>
  <c r="R63" i="1"/>
  <c r="H63" i="1"/>
  <c r="P63" i="1"/>
  <c r="N63" i="1"/>
  <c r="J63" i="1"/>
  <c r="S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Lagerqvist</author>
  </authors>
  <commentList>
    <comment ref="A4" authorId="0" shapeId="0" xr:uid="{0F162994-D92E-4AAC-A116-CC86559C9680}">
      <text>
        <r>
          <rPr>
            <b/>
            <sz val="9"/>
            <color indexed="81"/>
            <rFont val="Tahoma"/>
            <family val="2"/>
          </rPr>
          <t>Carl Lagerqvist:</t>
        </r>
        <r>
          <rPr>
            <sz val="9"/>
            <color indexed="81"/>
            <rFont val="Tahoma"/>
            <family val="2"/>
          </rPr>
          <t xml:space="preserve">
Måste vara exakt samma som i flik 3 eller 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Lagerqvist</author>
  </authors>
  <commentList>
    <comment ref="D14" authorId="0" shapeId="0" xr:uid="{74F6CB08-0E9C-475A-ABE6-6EC20AC8AD6C}">
      <text>
        <r>
          <rPr>
            <b/>
            <sz val="9"/>
            <color indexed="81"/>
            <rFont val="Tahoma"/>
            <charset val="1"/>
          </rPr>
          <t>Carl Lagerqvist:</t>
        </r>
        <r>
          <rPr>
            <sz val="9"/>
            <color indexed="81"/>
            <rFont val="Tahoma"/>
            <charset val="1"/>
          </rPr>
          <t xml:space="preserve">
OBS! Hämtas företrädesvis från Primula (som är försystem)</t>
        </r>
      </text>
    </comment>
  </commentList>
</comments>
</file>

<file path=xl/sharedStrings.xml><?xml version="1.0" encoding="utf-8"?>
<sst xmlns="http://schemas.openxmlformats.org/spreadsheetml/2006/main" count="152" uniqueCount="74">
  <si>
    <t>Beräkning godkända lönekostnader vid Lunds universitet</t>
  </si>
  <si>
    <t>Horizon Europe</t>
  </si>
  <si>
    <t>Projekt akronym:</t>
  </si>
  <si>
    <t>Rapporteringsperiod:</t>
  </si>
  <si>
    <t>Valutakurs:</t>
  </si>
  <si>
    <t>Beräkning av dagspris /Daily rate</t>
  </si>
  <si>
    <t>Namn</t>
  </si>
  <si>
    <t>Total lön under rapporteringsperioden</t>
  </si>
  <si>
    <t>Lön/dag SEK (Daily rate)</t>
  </si>
  <si>
    <t>Lön/dag € (Daily rate)</t>
  </si>
  <si>
    <t>Anders Andersson</t>
  </si>
  <si>
    <t>Bengt Bengtsson</t>
  </si>
  <si>
    <t>Beräkning av godkända löner att rapportera i projekt</t>
  </si>
  <si>
    <t>Antal dagar arbetade på projektet /Day</t>
  </si>
  <si>
    <t>Godkänd kostnad
att rapportera
SEK</t>
  </si>
  <si>
    <t>Godkänd kostnad
att rapportera
€</t>
  </si>
  <si>
    <t>Bokförd kostnad i projektet för intern avstämning SEK</t>
  </si>
  <si>
    <t>Total:</t>
  </si>
  <si>
    <t>Godkända löner att rapportera per WP</t>
  </si>
  <si>
    <t>Antal dagar arbetade på WP x</t>
  </si>
  <si>
    <t xml:space="preserve"> Länk till €/SEK</t>
  </si>
  <si>
    <t>Godkänd kostnad
WP x €</t>
  </si>
  <si>
    <t>Godkända löner att rapportera per personalkategori</t>
  </si>
  <si>
    <t>Personal-kategori</t>
  </si>
  <si>
    <t>Principal Investigator</t>
  </si>
  <si>
    <t>Senior Staff</t>
  </si>
  <si>
    <t>Post Doctorate</t>
  </si>
  <si>
    <t>Students</t>
  </si>
  <si>
    <t>Other</t>
  </si>
  <si>
    <t>Väljlista</t>
  </si>
  <si>
    <t>Från</t>
  </si>
  <si>
    <t>Till</t>
  </si>
  <si>
    <t>Carl Carlsson</t>
  </si>
  <si>
    <t>Antal månader i perioden</t>
  </si>
  <si>
    <t>MDD vid 100% tjänst</t>
  </si>
  <si>
    <t>Maximum Declarable Days for person</t>
  </si>
  <si>
    <t>Kommentar</t>
  </si>
  <si>
    <t>Pro rata minskning MDD*</t>
  </si>
  <si>
    <t>David Davidsson</t>
  </si>
  <si>
    <t>PM och belopp per WP  till Financial Statement</t>
  </si>
  <si>
    <t>FL</t>
  </si>
  <si>
    <t>Pro rata minskning MDD</t>
  </si>
  <si>
    <t>YYYY-MM-DD</t>
  </si>
  <si>
    <t>Föräldraledig</t>
  </si>
  <si>
    <t>Deltidstjänstgöring</t>
  </si>
  <si>
    <t>Antal dagar arbetade på projektet enl tidrapport</t>
  </si>
  <si>
    <t>Godkänd kostnad
att rapportera enl tidrapport
SEK</t>
  </si>
  <si>
    <t>Enligt tidrapport</t>
  </si>
  <si>
    <t>Enligt bokföring</t>
  </si>
  <si>
    <t>Antal PM per personalkategori</t>
  </si>
  <si>
    <t>Antal dagar att rapportera motsvarande bokförda kostnader</t>
  </si>
  <si>
    <t>Beräkning pro-rata minskning av MDD (Maximum Declarable Days)</t>
  </si>
  <si>
    <r>
      <rPr>
        <b/>
        <i/>
        <u/>
        <sz val="11"/>
        <color theme="1"/>
        <rFont val="Calibri"/>
        <family val="2"/>
        <scheme val="minor"/>
      </rPr>
      <t>M</t>
    </r>
    <r>
      <rPr>
        <i/>
        <sz val="11"/>
        <color theme="1"/>
        <rFont val="Calibri"/>
        <family val="2"/>
        <scheme val="minor"/>
      </rPr>
      <t xml:space="preserve">aximum </t>
    </r>
    <r>
      <rPr>
        <b/>
        <i/>
        <u/>
        <sz val="11"/>
        <color theme="1"/>
        <rFont val="Calibri"/>
        <family val="2"/>
        <scheme val="minor"/>
      </rPr>
      <t>D</t>
    </r>
    <r>
      <rPr>
        <i/>
        <sz val="11"/>
        <color theme="1"/>
        <rFont val="Calibri"/>
        <family val="2"/>
        <scheme val="minor"/>
      </rPr>
      <t xml:space="preserve">eclarable </t>
    </r>
    <r>
      <rPr>
        <b/>
        <i/>
        <u/>
        <sz val="11"/>
        <color theme="1"/>
        <rFont val="Calibri"/>
        <family val="2"/>
        <scheme val="minor"/>
      </rPr>
      <t>D</t>
    </r>
    <r>
      <rPr>
        <i/>
        <sz val="11"/>
        <color theme="1"/>
        <rFont val="Calibri"/>
        <family val="2"/>
        <scheme val="minor"/>
      </rPr>
      <t>ays</t>
    </r>
  </si>
  <si>
    <t>FL, DT</t>
  </si>
  <si>
    <t>Totala kostnader €</t>
  </si>
  <si>
    <t>Olivia</t>
  </si>
  <si>
    <t>Omfattning av ledighet (mot 100% anst)</t>
  </si>
  <si>
    <t>Exempel</t>
  </si>
  <si>
    <t>*MDD minskas för föräldraledighet (FL), deltidstjänstöring (DT) och för anställda som börjat/slutat arbeta mitt under rapporteringsperioden</t>
  </si>
  <si>
    <t>*MDD minskas för föräldraledighet (FL), periodvis deltidstjänstöring (DT) och för anställda som börjat/slutat arbeta mitt under rapporteringsperioden</t>
  </si>
  <si>
    <t>Ej arbetat hela perioden</t>
  </si>
  <si>
    <t>Anledning</t>
  </si>
  <si>
    <t>Personal-kategori (Väljlista)</t>
  </si>
  <si>
    <t>Kommentar (Fritext)</t>
  </si>
  <si>
    <t>Fyll i gula celler</t>
  </si>
  <si>
    <t>Fyll i gula celler med antal arbetade dagar per person, per work package (WP)</t>
  </si>
  <si>
    <t>Kontroll</t>
  </si>
  <si>
    <t>h</t>
  </si>
  <si>
    <t>belopp</t>
  </si>
  <si>
    <t>PM</t>
  </si>
  <si>
    <t>Antal dagar mot 30 dagarsmånad</t>
  </si>
  <si>
    <t>Total personnel cost to Financial Statement (PMs):</t>
  </si>
  <si>
    <t>Total (PMs):</t>
  </si>
  <si>
    <t>Total lönekostnad under rapporteringsperioden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</si>
</sst>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[$€-1];\-#,##0\ [$€-1]"/>
    <numFmt numFmtId="166" formatCode="0.0"/>
    <numFmt numFmtId="167" formatCode="0.0000"/>
    <numFmt numFmtId="168" formatCode="_-* #,##0.00\ [$€-1]_-;\-* #,##0.00\ [$€-1]_-;_-* &quot;-&quot;??\ [$€-1]_-;_-@_-"/>
    <numFmt numFmtId="169" formatCode="#,##0.0"/>
    <numFmt numFmtId="170" formatCode="#,##0.00\ [$€-1];\-#,##0.00\ [$€-1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5" fillId="3" borderId="6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164" fontId="0" fillId="6" borderId="5" xfId="1" applyNumberFormat="1" applyFont="1" applyFill="1" applyBorder="1" applyAlignment="1">
      <alignment horizontal="right"/>
    </xf>
    <xf numFmtId="165" fontId="0" fillId="6" borderId="5" xfId="1" applyNumberFormat="1" applyFont="1" applyFill="1" applyBorder="1" applyAlignment="1">
      <alignment horizontal="right"/>
    </xf>
    <xf numFmtId="0" fontId="0" fillId="3" borderId="7" xfId="2" applyFont="1" applyFill="1" applyBorder="1" applyAlignment="1"/>
    <xf numFmtId="0" fontId="0" fillId="0" borderId="8" xfId="0" applyBorder="1"/>
    <xf numFmtId="0" fontId="4" fillId="0" borderId="0" xfId="0" applyFont="1"/>
    <xf numFmtId="0" fontId="2" fillId="0" borderId="0" xfId="0" applyFont="1"/>
    <xf numFmtId="0" fontId="7" fillId="3" borderId="0" xfId="3" applyFont="1" applyFill="1" applyBorder="1" applyAlignment="1">
      <alignment horizontal="center"/>
    </xf>
    <xf numFmtId="0" fontId="8" fillId="3" borderId="0" xfId="0" applyFont="1" applyFill="1"/>
    <xf numFmtId="0" fontId="9" fillId="0" borderId="0" xfId="0" applyFont="1"/>
    <xf numFmtId="0" fontId="9" fillId="0" borderId="0" xfId="2" applyFont="1" applyFill="1" applyBorder="1" applyAlignment="1" applyProtection="1">
      <alignment horizontal="left"/>
      <protection locked="0"/>
    </xf>
    <xf numFmtId="0" fontId="12" fillId="0" borderId="0" xfId="0" applyFont="1"/>
    <xf numFmtId="0" fontId="13" fillId="7" borderId="1" xfId="0" applyFont="1" applyFill="1" applyBorder="1" applyAlignment="1">
      <alignment horizontal="center" vertical="center"/>
    </xf>
    <xf numFmtId="0" fontId="3" fillId="0" borderId="0" xfId="0" applyFont="1"/>
    <xf numFmtId="0" fontId="3" fillId="8" borderId="0" xfId="0" applyFont="1" applyFill="1"/>
    <xf numFmtId="0" fontId="0" fillId="8" borderId="0" xfId="0" applyFill="1"/>
    <xf numFmtId="0" fontId="3" fillId="8" borderId="1" xfId="0" applyFont="1" applyFill="1" applyBorder="1" applyAlignment="1">
      <alignment horizontal="center" vertical="center" wrapText="1"/>
    </xf>
    <xf numFmtId="167" fontId="0" fillId="0" borderId="0" xfId="0" applyNumberFormat="1"/>
    <xf numFmtId="168" fontId="0" fillId="6" borderId="2" xfId="1" applyNumberFormat="1" applyFont="1" applyFill="1" applyBorder="1" applyAlignment="1">
      <alignment horizontal="right"/>
    </xf>
    <xf numFmtId="0" fontId="0" fillId="10" borderId="0" xfId="0" applyFill="1"/>
    <xf numFmtId="165" fontId="0" fillId="10" borderId="5" xfId="1" applyNumberFormat="1" applyFont="1" applyFill="1" applyBorder="1" applyAlignment="1">
      <alignment horizontal="right"/>
    </xf>
    <xf numFmtId="166" fontId="0" fillId="10" borderId="0" xfId="1" applyNumberFormat="1" applyFont="1" applyFill="1" applyBorder="1" applyAlignment="1">
      <alignment horizontal="center"/>
    </xf>
    <xf numFmtId="168" fontId="0" fillId="10" borderId="0" xfId="1" applyNumberFormat="1" applyFont="1" applyFill="1" applyBorder="1" applyAlignment="1">
      <alignment horizontal="right"/>
    </xf>
    <xf numFmtId="0" fontId="3" fillId="10" borderId="10" xfId="2" applyFont="1" applyFill="1" applyBorder="1" applyAlignment="1"/>
    <xf numFmtId="0" fontId="3" fillId="10" borderId="0" xfId="0" applyFont="1" applyFill="1"/>
    <xf numFmtId="14" fontId="0" fillId="0" borderId="0" xfId="0" applyNumberFormat="1"/>
    <xf numFmtId="0" fontId="3" fillId="8" borderId="0" xfId="0" applyFont="1" applyFill="1" applyAlignment="1">
      <alignment horizontal="center" wrapText="1"/>
    </xf>
    <xf numFmtId="164" fontId="0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Continuous"/>
    </xf>
    <xf numFmtId="165" fontId="0" fillId="6" borderId="11" xfId="1" applyNumberFormat="1" applyFont="1" applyFill="1" applyBorder="1" applyAlignment="1">
      <alignment horizontal="right"/>
    </xf>
    <xf numFmtId="166" fontId="0" fillId="5" borderId="5" xfId="1" applyNumberFormat="1" applyFont="1" applyFill="1" applyBorder="1" applyAlignment="1">
      <alignment horizontal="center"/>
    </xf>
    <xf numFmtId="166" fontId="0" fillId="5" borderId="9" xfId="1" applyNumberFormat="1" applyFont="1" applyFill="1" applyBorder="1" applyAlignment="1">
      <alignment horizontal="center"/>
    </xf>
    <xf numFmtId="0" fontId="4" fillId="8" borderId="0" xfId="0" applyFont="1" applyFill="1" applyAlignment="1">
      <alignment vertical="center"/>
    </xf>
    <xf numFmtId="0" fontId="16" fillId="0" borderId="0" xfId="0" applyFont="1"/>
    <xf numFmtId="0" fontId="0" fillId="3" borderId="0" xfId="0" applyFill="1"/>
    <xf numFmtId="0" fontId="3" fillId="3" borderId="11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3" borderId="10" xfId="2" applyFont="1" applyFill="1" applyBorder="1" applyAlignment="1"/>
    <xf numFmtId="164" fontId="0" fillId="6" borderId="2" xfId="1" applyNumberFormat="1" applyFont="1" applyFill="1" applyBorder="1" applyAlignment="1">
      <alignment horizontal="right"/>
    </xf>
    <xf numFmtId="164" fontId="0" fillId="6" borderId="17" xfId="1" applyNumberFormat="1" applyFont="1" applyFill="1" applyBorder="1" applyAlignment="1">
      <alignment horizontal="right"/>
    </xf>
    <xf numFmtId="165" fontId="0" fillId="6" borderId="17" xfId="1" applyNumberFormat="1" applyFont="1" applyFill="1" applyBorder="1" applyAlignment="1">
      <alignment horizontal="right"/>
    </xf>
    <xf numFmtId="164" fontId="0" fillId="6" borderId="1" xfId="1" applyNumberFormat="1" applyFont="1" applyFill="1" applyBorder="1" applyAlignment="1">
      <alignment horizontal="right"/>
    </xf>
    <xf numFmtId="165" fontId="0" fillId="6" borderId="1" xfId="1" applyNumberFormat="1" applyFont="1" applyFill="1" applyBorder="1" applyAlignment="1">
      <alignment horizontal="right"/>
    </xf>
    <xf numFmtId="0" fontId="17" fillId="8" borderId="0" xfId="0" applyFont="1" applyFill="1"/>
    <xf numFmtId="0" fontId="0" fillId="0" borderId="0" xfId="0" applyAlignment="1">
      <alignment wrapText="1"/>
    </xf>
    <xf numFmtId="9" fontId="0" fillId="0" borderId="0" xfId="4" applyFont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11" borderId="5" xfId="0" applyFill="1" applyBorder="1" applyAlignment="1">
      <alignment horizontal="center"/>
    </xf>
    <xf numFmtId="4" fontId="1" fillId="6" borderId="2" xfId="2" applyNumberFormat="1" applyFill="1" applyBorder="1" applyAlignment="1" applyProtection="1">
      <alignment horizontal="center"/>
    </xf>
    <xf numFmtId="166" fontId="1" fillId="6" borderId="2" xfId="2" applyNumberFormat="1" applyFill="1" applyBorder="1" applyAlignment="1" applyProtection="1">
      <alignment horizontal="center"/>
    </xf>
    <xf numFmtId="2" fontId="1" fillId="8" borderId="2" xfId="4" applyNumberFormat="1" applyFill="1" applyBorder="1" applyAlignment="1" applyProtection="1">
      <alignment horizontal="center"/>
    </xf>
    <xf numFmtId="0" fontId="0" fillId="6" borderId="16" xfId="2" applyFont="1" applyFill="1" applyBorder="1" applyAlignment="1" applyProtection="1">
      <alignment horizontal="left"/>
    </xf>
    <xf numFmtId="4" fontId="1" fillId="6" borderId="17" xfId="2" applyNumberFormat="1" applyFill="1" applyBorder="1" applyAlignment="1" applyProtection="1">
      <alignment horizontal="center"/>
    </xf>
    <xf numFmtId="0" fontId="0" fillId="6" borderId="19" xfId="2" applyFont="1" applyFill="1" applyBorder="1" applyAlignment="1" applyProtection="1">
      <alignment horizontal="left"/>
    </xf>
    <xf numFmtId="4" fontId="1" fillId="6" borderId="5" xfId="2" applyNumberFormat="1" applyFill="1" applyBorder="1" applyAlignment="1" applyProtection="1">
      <alignment horizontal="center"/>
    </xf>
    <xf numFmtId="0" fontId="0" fillId="6" borderId="22" xfId="2" applyFont="1" applyFill="1" applyBorder="1" applyAlignment="1" applyProtection="1">
      <alignment horizontal="left"/>
    </xf>
    <xf numFmtId="4" fontId="1" fillId="6" borderId="1" xfId="2" applyNumberFormat="1" applyFill="1" applyBorder="1" applyAlignment="1" applyProtection="1">
      <alignment horizontal="center"/>
    </xf>
    <xf numFmtId="49" fontId="0" fillId="5" borderId="4" xfId="2" applyNumberFormat="1" applyFont="1" applyFill="1" applyBorder="1" applyAlignment="1" applyProtection="1">
      <alignment horizontal="left"/>
    </xf>
    <xf numFmtId="4" fontId="1" fillId="4" borderId="5" xfId="2" applyNumberFormat="1" applyFill="1" applyBorder="1" applyAlignment="1" applyProtection="1">
      <alignment horizontal="center"/>
    </xf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0" fontId="7" fillId="3" borderId="0" xfId="3" applyFont="1" applyFill="1" applyBorder="1" applyAlignment="1" applyProtection="1">
      <alignment horizontal="center"/>
      <protection locked="0"/>
    </xf>
    <xf numFmtId="14" fontId="1" fillId="12" borderId="5" xfId="2" applyNumberFormat="1" applyFill="1" applyBorder="1" applyAlignment="1" applyProtection="1">
      <alignment horizontal="center"/>
      <protection locked="0"/>
    </xf>
    <xf numFmtId="14" fontId="0" fillId="12" borderId="9" xfId="0" applyNumberFormat="1" applyFill="1" applyBorder="1" applyAlignment="1" applyProtection="1">
      <alignment horizontal="center"/>
      <protection locked="0"/>
    </xf>
    <xf numFmtId="0" fontId="0" fillId="12" borderId="5" xfId="0" applyFill="1" applyBorder="1" applyProtection="1">
      <protection locked="0"/>
    </xf>
    <xf numFmtId="4" fontId="1" fillId="12" borderId="2" xfId="2" applyNumberFormat="1" applyFill="1" applyBorder="1" applyAlignment="1" applyProtection="1">
      <alignment horizontal="center"/>
      <protection locked="0"/>
    </xf>
    <xf numFmtId="0" fontId="10" fillId="12" borderId="2" xfId="0" applyFont="1" applyFill="1" applyBorder="1" applyProtection="1">
      <protection locked="0"/>
    </xf>
    <xf numFmtId="0" fontId="10" fillId="12" borderId="5" xfId="0" applyFont="1" applyFill="1" applyBorder="1" applyProtection="1">
      <protection locked="0"/>
    </xf>
    <xf numFmtId="166" fontId="1" fillId="12" borderId="17" xfId="2" applyNumberFormat="1" applyFill="1" applyBorder="1" applyAlignment="1" applyProtection="1">
      <alignment horizontal="center"/>
      <protection locked="0"/>
    </xf>
    <xf numFmtId="166" fontId="1" fillId="12" borderId="2" xfId="2" applyNumberFormat="1" applyFill="1" applyBorder="1" applyAlignment="1" applyProtection="1">
      <alignment horizontal="center"/>
      <protection locked="0"/>
    </xf>
    <xf numFmtId="166" fontId="1" fillId="12" borderId="1" xfId="2" applyNumberFormat="1" applyFill="1" applyBorder="1" applyAlignment="1" applyProtection="1">
      <alignment horizontal="center"/>
      <protection locked="0"/>
    </xf>
    <xf numFmtId="164" fontId="0" fillId="12" borderId="17" xfId="1" applyNumberFormat="1" applyFont="1" applyFill="1" applyBorder="1" applyAlignment="1" applyProtection="1">
      <alignment horizontal="right"/>
      <protection locked="0"/>
    </xf>
    <xf numFmtId="164" fontId="0" fillId="12" borderId="5" xfId="1" applyNumberFormat="1" applyFont="1" applyFill="1" applyBorder="1" applyAlignment="1" applyProtection="1">
      <alignment horizontal="right"/>
      <protection locked="0"/>
    </xf>
    <xf numFmtId="164" fontId="0" fillId="12" borderId="11" xfId="1" applyNumberFormat="1" applyFont="1" applyFill="1" applyBorder="1" applyAlignment="1" applyProtection="1">
      <alignment horizontal="right"/>
      <protection locked="0"/>
    </xf>
    <xf numFmtId="164" fontId="0" fillId="12" borderId="1" xfId="1" applyNumberFormat="1" applyFont="1" applyFill="1" applyBorder="1" applyAlignment="1" applyProtection="1">
      <alignment horizontal="right"/>
      <protection locked="0"/>
    </xf>
    <xf numFmtId="49" fontId="0" fillId="12" borderId="18" xfId="0" applyNumberFormat="1" applyFill="1" applyBorder="1" applyProtection="1">
      <protection locked="0"/>
    </xf>
    <xf numFmtId="49" fontId="0" fillId="12" borderId="20" xfId="0" applyNumberFormat="1" applyFill="1" applyBorder="1" applyProtection="1">
      <protection locked="0"/>
    </xf>
    <xf numFmtId="49" fontId="0" fillId="12" borderId="21" xfId="0" applyNumberFormat="1" applyFill="1" applyBorder="1" applyProtection="1">
      <protection locked="0"/>
    </xf>
    <xf numFmtId="49" fontId="0" fillId="12" borderId="23" xfId="0" applyNumberFormat="1" applyFill="1" applyBorder="1" applyProtection="1">
      <protection locked="0"/>
    </xf>
    <xf numFmtId="0" fontId="0" fillId="12" borderId="2" xfId="0" applyFill="1" applyBorder="1" applyProtection="1">
      <protection locked="0"/>
    </xf>
    <xf numFmtId="44" fontId="0" fillId="12" borderId="5" xfId="1" applyFont="1" applyFill="1" applyBorder="1" applyAlignment="1" applyProtection="1">
      <alignment horizontal="right"/>
      <protection locked="0"/>
    </xf>
    <xf numFmtId="0" fontId="1" fillId="12" borderId="2" xfId="2" applyFill="1" applyBorder="1" applyAlignment="1" applyProtection="1">
      <alignment horizontal="center"/>
      <protection locked="0"/>
    </xf>
    <xf numFmtId="0" fontId="1" fillId="12" borderId="1" xfId="2" applyFill="1" applyBorder="1" applyAlignment="1" applyProtection="1">
      <alignment horizontal="center"/>
      <protection locked="0"/>
    </xf>
    <xf numFmtId="166" fontId="1" fillId="8" borderId="2" xfId="4" applyNumberFormat="1" applyFill="1" applyBorder="1" applyAlignment="1" applyProtection="1">
      <alignment horizontal="center"/>
    </xf>
    <xf numFmtId="166" fontId="1" fillId="9" borderId="2" xfId="2" applyNumberFormat="1" applyFill="1" applyBorder="1" applyAlignment="1" applyProtection="1">
      <alignment horizontal="center"/>
    </xf>
    <xf numFmtId="4" fontId="1" fillId="9" borderId="2" xfId="2" applyNumberFormat="1" applyFill="1" applyBorder="1" applyAlignment="1" applyProtection="1">
      <alignment horizontal="center"/>
    </xf>
    <xf numFmtId="164" fontId="10" fillId="6" borderId="5" xfId="1" applyNumberFormat="1" applyFont="1" applyFill="1" applyBorder="1" applyAlignment="1">
      <alignment horizontal="right"/>
    </xf>
    <xf numFmtId="0" fontId="0" fillId="5" borderId="4" xfId="2" applyNumberFormat="1" applyFont="1" applyFill="1" applyBorder="1" applyAlignment="1" applyProtection="1">
      <alignment horizontal="left"/>
    </xf>
    <xf numFmtId="168" fontId="1" fillId="4" borderId="2" xfId="2" applyNumberFormat="1" applyFill="1" applyBorder="1" applyAlignment="1" applyProtection="1">
      <alignment horizontal="center"/>
    </xf>
    <xf numFmtId="168" fontId="1" fillId="4" borderId="5" xfId="2" applyNumberFormat="1" applyFill="1" applyBorder="1" applyAlignment="1" applyProtection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49" fontId="10" fillId="5" borderId="25" xfId="2" applyNumberFormat="1" applyFont="1" applyFill="1" applyBorder="1" applyAlignment="1" applyProtection="1">
      <alignment horizontal="left"/>
    </xf>
    <xf numFmtId="169" fontId="1" fillId="4" borderId="5" xfId="2" applyNumberFormat="1" applyFill="1" applyBorder="1" applyAlignment="1" applyProtection="1">
      <alignment horizontal="center"/>
    </xf>
    <xf numFmtId="168" fontId="1" fillId="5" borderId="20" xfId="2" applyNumberFormat="1" applyFill="1" applyBorder="1" applyAlignment="1" applyProtection="1">
      <alignment horizontal="center"/>
    </xf>
    <xf numFmtId="49" fontId="10" fillId="5" borderId="25" xfId="0" applyNumberFormat="1" applyFont="1" applyFill="1" applyBorder="1"/>
    <xf numFmtId="49" fontId="10" fillId="5" borderId="22" xfId="0" applyNumberFormat="1" applyFont="1" applyFill="1" applyBorder="1"/>
    <xf numFmtId="169" fontId="1" fillId="4" borderId="1" xfId="2" applyNumberFormat="1" applyFill="1" applyBorder="1" applyAlignment="1" applyProtection="1">
      <alignment horizontal="center"/>
    </xf>
    <xf numFmtId="168" fontId="1" fillId="5" borderId="23" xfId="2" applyNumberFormat="1" applyFill="1" applyBorder="1" applyAlignment="1" applyProtection="1">
      <alignment horizontal="center"/>
    </xf>
    <xf numFmtId="168" fontId="0" fillId="10" borderId="8" xfId="0" applyNumberFormat="1" applyFill="1" applyBorder="1"/>
    <xf numFmtId="168" fontId="0" fillId="6" borderId="4" xfId="1" applyNumberFormat="1" applyFont="1" applyFill="1" applyBorder="1" applyAlignment="1">
      <alignment horizontal="right"/>
    </xf>
    <xf numFmtId="0" fontId="0" fillId="0" borderId="5" xfId="0" applyBorder="1"/>
    <xf numFmtId="168" fontId="0" fillId="0" borderId="5" xfId="0" applyNumberFormat="1" applyBorder="1"/>
    <xf numFmtId="166" fontId="0" fillId="0" borderId="5" xfId="0" applyNumberFormat="1" applyBorder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169" fontId="0" fillId="10" borderId="8" xfId="0" applyNumberFormat="1" applyFill="1" applyBorder="1" applyAlignment="1">
      <alignment horizontal="center"/>
    </xf>
    <xf numFmtId="0" fontId="3" fillId="10" borderId="7" xfId="2" applyFont="1" applyFill="1" applyBorder="1" applyAlignment="1" applyProtection="1"/>
    <xf numFmtId="166" fontId="0" fillId="10" borderId="0" xfId="0" applyNumberFormat="1" applyFill="1"/>
    <xf numFmtId="170" fontId="0" fillId="10" borderId="5" xfId="1" applyNumberFormat="1" applyFont="1" applyFill="1" applyBorder="1" applyAlignment="1">
      <alignment horizontal="right"/>
    </xf>
    <xf numFmtId="0" fontId="18" fillId="8" borderId="0" xfId="0" applyFont="1" applyFill="1" applyAlignment="1">
      <alignment horizontal="center" wrapText="1"/>
    </xf>
    <xf numFmtId="0" fontId="12" fillId="8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0" fillId="12" borderId="13" xfId="0" applyFill="1" applyBorder="1" applyAlignment="1" applyProtection="1">
      <alignment horizontal="left" wrapText="1"/>
      <protection locked="0"/>
    </xf>
    <xf numFmtId="0" fontId="0" fillId="12" borderId="14" xfId="0" applyFill="1" applyBorder="1" applyAlignment="1" applyProtection="1">
      <alignment horizontal="left" wrapText="1"/>
      <protection locked="0"/>
    </xf>
    <xf numFmtId="0" fontId="0" fillId="12" borderId="15" xfId="0" applyFill="1" applyBorder="1" applyAlignment="1" applyProtection="1">
      <alignment horizontal="left" wrapText="1"/>
      <protection locked="0"/>
    </xf>
  </cellXfs>
  <cellStyles count="5">
    <cellStyle name="20 % - Dekorfärg3" xfId="2" builtinId="38"/>
    <cellStyle name="Hyperlänk" xfId="3" builtinId="8"/>
    <cellStyle name="Normal" xfId="0" builtinId="0"/>
    <cellStyle name="Procent" xfId="4" builtinId="5"/>
    <cellStyle name="Valuta" xfId="1" builtinId="4"/>
  </cellStyles>
  <dxfs count="1"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CCFF"/>
      <color rgb="FFF4DE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microsoft.com/office/2011/relationships/webextension" Target="../webextensions/webextension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466725</xdr:colOff>
      <xdr:row>0</xdr:row>
      <xdr:rowOff>123825</xdr:rowOff>
    </xdr:from>
    <xdr:to>
      <xdr:col>22</xdr:col>
      <xdr:colOff>8820</xdr:colOff>
      <xdr:row>16</xdr:row>
      <xdr:rowOff>3444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80BF450-8D25-3F52-ADB5-5FCC5B278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123825"/>
          <a:ext cx="5638095" cy="2927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0</xdr:row>
      <xdr:rowOff>129538</xdr:rowOff>
    </xdr:from>
    <xdr:to>
      <xdr:col>12</xdr:col>
      <xdr:colOff>209550</xdr:colOff>
      <xdr:row>44</xdr:row>
      <xdr:rowOff>31750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439416E-2448-AD23-A8E9-45AF9FC6BE97}"/>
            </a:ext>
          </a:extLst>
        </xdr:cNvPr>
        <xdr:cNvSpPr txBox="1"/>
      </xdr:nvSpPr>
      <xdr:spPr>
        <a:xfrm>
          <a:off x="76200" y="129538"/>
          <a:ext cx="7499350" cy="835829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 u="sng"/>
            <a:t>Grundläggande</a:t>
          </a:r>
        </a:p>
        <a:p>
          <a:r>
            <a:rPr lang="sv-SE" sz="1100"/>
            <a:t>För att bättre förstå beräkningar och vilka kostnader som är tillåtna kan du läsa AGA (Annotated Grant Agreement), </a:t>
          </a:r>
          <a:r>
            <a:rPr lang="sv-SE">
              <a:hlinkClick xmlns:r="http://schemas.openxmlformats.org/officeDocument/2006/relationships" r:id=""/>
            </a:rPr>
            <a:t>aga_en.pdf (europa.eu)</a:t>
          </a:r>
          <a:r>
            <a:rPr lang="sv-SE"/>
            <a:t>,</a:t>
          </a:r>
          <a:r>
            <a:rPr lang="sv-SE" baseline="0"/>
            <a:t> som är kommissionens kommenterade regelverk för Horizon Europe.</a:t>
          </a:r>
          <a:endParaRPr lang="sv-SE"/>
        </a:p>
        <a:p>
          <a:endParaRPr lang="sv-SE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Horizon Europe används dagekvivalenter,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så kallade 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Maximum Declarable Days (MDD)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istället för arbetadetimmar (under H2020 regler) för att bestämma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maximalt arbetad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tid under ett år och för beräkning av dagspris (Daily rate)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Mallen är förifylld med exempel för att illustrera vad som kan fyllas i, exemplen ska plockas bort innan användande av mallen.</a:t>
          </a:r>
          <a:endParaRPr lang="sv-SE">
            <a:effectLst/>
          </a:endParaRPr>
        </a:p>
        <a:p>
          <a:endParaRPr lang="sv-SE" sz="1100"/>
        </a:p>
        <a:p>
          <a:r>
            <a:rPr lang="sv-SE" sz="1100" b="1" u="sng"/>
            <a:t>Hur räknar jag fram godkänd personalkostnad att rapportera?</a:t>
          </a:r>
        </a:p>
        <a:p>
          <a:r>
            <a:rPr lang="sv-SE" sz="1100" baseline="0"/>
            <a:t>Personalkostnaden som rapporteras till kommissionen bestäms genom att antal dagar från tidrapporten multipliceras med dagspriset för den individen.</a:t>
          </a:r>
        </a:p>
        <a:p>
          <a:endParaRPr lang="sv-SE" sz="1100" baseline="0"/>
        </a:p>
        <a:p>
          <a:r>
            <a:rPr lang="sv-SE" sz="1100" b="1" u="sng" baseline="0"/>
            <a:t>Hur räknar jag fram dagspriset för en person?</a:t>
          </a:r>
        </a:p>
        <a:p>
          <a:r>
            <a:rPr lang="sv-SE" sz="1100" baseline="0"/>
            <a:t>Den faktiska lönekostnader (hela anställningen) för en person under rapporteringsperioden delas med maximalt antal dagar (MDD) personen hade kunnat jobba under rapporteringsperioden.</a:t>
          </a:r>
          <a:endParaRPr lang="sv-SE" sz="1100"/>
        </a:p>
        <a:p>
          <a:endParaRPr lang="sv-SE" sz="1100"/>
        </a:p>
        <a:p>
          <a:r>
            <a:rPr lang="sv-SE" sz="1100" b="1" u="sng"/>
            <a:t>Vilka schabloner finns?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Kommissionen har bestämt schablonen för MDD vid 100% anställning till 215 dagar (jämför H2020's 1720h, 215 x 8h = 1720h) för en 12 månaders period. Schablonämssigt är då antal arbetsdagar för en månad 215/12 = 17,92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MDD avrundas i sista steget i beräkningen till närmaste halvdag.</a:t>
          </a:r>
          <a:endParaRPr lang="sv-SE">
            <a:effectLst/>
          </a:endParaRPr>
        </a:p>
        <a:p>
          <a:endParaRPr lang="sv-SE" sz="1100"/>
        </a:p>
        <a:p>
          <a:r>
            <a:rPr lang="sv-SE" sz="1100" b="1" u="sng" baseline="0"/>
            <a:t>En person har rapporterat timmar istället för dagar, vad ska jag göra?</a:t>
          </a:r>
          <a:endParaRPr lang="sv-SE" sz="1100" b="1" u="sng"/>
        </a:p>
        <a:p>
          <a:r>
            <a:rPr lang="sv-SE" sz="1100"/>
            <a:t>I tidrapporterna rapporteras hel- eller halvdagar.</a:t>
          </a:r>
          <a:r>
            <a:rPr lang="sv-SE" sz="1100" baseline="0"/>
            <a:t> O</a:t>
          </a:r>
          <a:r>
            <a:rPr lang="sv-SE" sz="1100"/>
            <a:t>m timmar rapporterats av personen</a:t>
          </a:r>
          <a:r>
            <a:rPr lang="sv-SE" sz="1100" baseline="0"/>
            <a:t> räknas 8h som en dag. Beräkna antal dagar genom att dela rapporterade timmar med 8 för att få antal dagar. </a:t>
          </a:r>
        </a:p>
        <a:p>
          <a:endParaRPr lang="sv-SE" sz="1100" baseline="0"/>
        </a:p>
        <a:p>
          <a:r>
            <a:rPr lang="sv-SE" sz="1100" b="1" u="sng" baseline="0"/>
            <a:t>Pro-rata: En person har börjat mitt under rapporteringsperioden, varit föräldraledig eller haft en tjänst som inte är 100%</a:t>
          </a:r>
        </a:p>
        <a:p>
          <a:r>
            <a:rPr lang="sv-SE" sz="1100" baseline="0"/>
            <a:t>För kortare eller längre perioder (än 12 månader) används pro-rata (minskning eller ökning). Kommissionen har bestämt att alla månader har 30 dagar, oavsett vad kalendern säger.</a:t>
          </a:r>
        </a:p>
        <a:p>
          <a:endParaRPr lang="sv-SE" sz="1100" baseline="0"/>
        </a:p>
        <a:p>
          <a:r>
            <a:rPr lang="sv-SE" sz="1100" i="1" baseline="0"/>
            <a:t>Exempel:</a:t>
          </a:r>
        </a:p>
        <a:p>
          <a:r>
            <a:rPr lang="sv-SE" sz="1000" i="1" baseline="0"/>
            <a:t>För en rapporteringsperiod som sträcker sig över 18 månader, </a:t>
          </a:r>
          <a:r>
            <a:rPr lang="sv-SE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en person som är anställd 100% under hela rapporteringsperioden,</a:t>
          </a:r>
          <a:r>
            <a:rPr lang="sv-SE" sz="1000" i="1" baseline="0"/>
            <a:t> är således MDD 215/12 x 18 = 322,5 dagar.</a:t>
          </a:r>
        </a:p>
        <a:p>
          <a:endParaRPr lang="sv-SE" sz="1100" baseline="0"/>
        </a:p>
        <a:p>
          <a:r>
            <a:rPr lang="sv-SE" sz="1100" baseline="0"/>
            <a:t>På samma sätt ska MDD minskas för föräldraledighet, deltidstjänstgöring eller om en person börjar eller slutar mitt i en månad.</a:t>
          </a:r>
        </a:p>
        <a:p>
          <a:endParaRPr lang="sv-SE" sz="1100" baseline="0"/>
        </a:p>
        <a:p>
          <a:r>
            <a:rPr lang="sv-SE" sz="1100" i="1" baseline="0"/>
            <a:t>Exempel:</a:t>
          </a:r>
        </a:p>
        <a:p>
          <a:r>
            <a:rPr lang="sv-SE" sz="1000" i="1" baseline="0"/>
            <a:t>En rapporteringsperiod sträcker sig mellan 1 januari till 31 december. Person X har börjat sin anställning per den 14 februari. Vad är MDD för person X?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Alternativ 1: 215 minus alla dagar i januari, minus 13 dagar i februari =&gt; 215 - (215/12) - (13/30 x 215/12) =&gt; 215 - 17,9167 - 7,76389 = 189,3194 som avrundas till 189,5 dagar.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>
            <a:effectLst/>
          </a:endParaRPr>
        </a:p>
        <a:p>
          <a:r>
            <a:rPr lang="sv-SE" sz="1000" i="1" baseline="0"/>
            <a:t>Altenativ 2; En möjlig lösning är att räkna hur många möjliga arbetsdagar varje månad under rapporteringsperioden har. Rapporteringsperioden är 12 månader, således är maximalt antal dagar vid 100% 215. Person X's antal dagar ska minskas med dels hela januari och även 13 dagar under februari. Lösningen blir ((17/30) x (215/12)) + ((215/12) x 10) = 189,3194 som avrundas till 189,5 dagar.</a:t>
          </a:r>
        </a:p>
        <a:p>
          <a:endParaRPr lang="sv-SE" sz="1100" baseline="0"/>
        </a:p>
        <a:p>
          <a:r>
            <a:rPr lang="sv-SE" sz="1100" baseline="0"/>
            <a:t>Pro-rata räknas ut i fliken "Beräkning pro-rata MDD" och använder Alternativ 1, resultatet förs över till Flik 3 RIA, IA, CSA och Flik 4 ERC</a:t>
          </a:r>
        </a:p>
        <a:p>
          <a:endParaRPr lang="sv-SE" sz="1100" baseline="0"/>
        </a:p>
      </xdr:txBody>
    </xdr:sp>
    <xdr:clientData/>
  </xdr:twoCellAnchor>
  <xdr:twoCellAnchor>
    <xdr:from>
      <xdr:col>13</xdr:col>
      <xdr:colOff>264584</xdr:colOff>
      <xdr:row>18</xdr:row>
      <xdr:rowOff>158750</xdr:rowOff>
    </xdr:from>
    <xdr:to>
      <xdr:col>25</xdr:col>
      <xdr:colOff>254000</xdr:colOff>
      <xdr:row>33</xdr:row>
      <xdr:rowOff>169333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B2F7C3DA-D8C3-8860-02AF-F0A16B837E3B}"/>
            </a:ext>
          </a:extLst>
        </xdr:cNvPr>
        <xdr:cNvSpPr txBox="1"/>
      </xdr:nvSpPr>
      <xdr:spPr>
        <a:xfrm>
          <a:off x="8244417" y="3587750"/>
          <a:ext cx="7355416" cy="286808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/>
            <a:t>Employees: costs for employees or equivalent that worked in the action, i.e. persons working for the beneficiary on the basis of an employment contract or equivalent appointing act.</a:t>
          </a:r>
        </a:p>
        <a:p>
          <a:endParaRPr lang="sv-SE" sz="1200"/>
        </a:p>
        <a:p>
          <a:r>
            <a:rPr lang="sv-SE" sz="1200"/>
            <a:t>Seconded persons: are at the disposal of the beneficiary and work under its control and instructions as agreed in a secondment agreementyment contract or equivalent appointing act.</a:t>
          </a:r>
        </a:p>
        <a:p>
          <a:endParaRPr lang="sv-SE" sz="1200"/>
        </a:p>
        <a:p>
          <a:r>
            <a:rPr lang="sv-SE" sz="1200"/>
            <a:t>Horizontal Ceiling — För</a:t>
          </a:r>
          <a:r>
            <a:rPr lang="sv-SE" sz="1200" baseline="0"/>
            <a:t> att undvika dubbelfinansiering av personalkostnader kan det faktiska antalet deklarerbara dagar spritt över EU och Euratom projekt inte överstiga 215 per kalednerår. </a:t>
          </a:r>
          <a:r>
            <a:rPr lang="sv-SE" sz="1200" i="1" baseline="0"/>
            <a:t>(</a:t>
          </a:r>
          <a:r>
            <a:rPr lang="sv-SE" sz="1200" i="1"/>
            <a:t>To avoid double-funding of personnel cost, the actual number of dayequivalents declared across EU and Euratom grants can NOT be higher than 215 per calendar year)</a:t>
          </a:r>
        </a:p>
        <a:p>
          <a:endParaRPr lang="sv-SE" sz="1200"/>
        </a:p>
        <a:p>
          <a:r>
            <a:rPr lang="sv-SE" sz="1200"/>
            <a:t>Godkänd kostnad vid heltid kan inte vara högre än total bokförd kostnad för perioden</a:t>
          </a:r>
        </a:p>
      </xdr:txBody>
    </xdr:sp>
    <xdr:clientData/>
  </xdr:twoCellAnchor>
  <xdr:twoCellAnchor>
    <xdr:from>
      <xdr:col>13</xdr:col>
      <xdr:colOff>275167</xdr:colOff>
      <xdr:row>35</xdr:row>
      <xdr:rowOff>21166</xdr:rowOff>
    </xdr:from>
    <xdr:to>
      <xdr:col>25</xdr:col>
      <xdr:colOff>201084</xdr:colOff>
      <xdr:row>41</xdr:row>
      <xdr:rowOff>148166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D182EC21-E13C-2ABB-1CA0-681F4BAB1BD9}"/>
            </a:ext>
          </a:extLst>
        </xdr:cNvPr>
        <xdr:cNvSpPr txBox="1"/>
      </xdr:nvSpPr>
      <xdr:spPr>
        <a:xfrm>
          <a:off x="8255000" y="6688666"/>
          <a:ext cx="7291917" cy="127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 baseline="0"/>
            <a:t>Bladen i mallen är låsta för att skydda formler i cellerna, inget lösenord behövs för att låsa upp och redigera (Granska -&gt; Ta bort bladets skydd). De celler som är tänka att mata in siffror i går att använda utan att låsa upp arbetsbladet.</a:t>
          </a:r>
        </a:p>
        <a:p>
          <a:r>
            <a:rPr lang="sv-SE" sz="1400" b="1" baseline="0"/>
            <a:t>Om du låster upp, vänligen ändra inte i formerna då det isf inte går att garantera att beräkningen blir korrekt. Ansvar ligger helt och hållet på användaren.</a:t>
          </a:r>
          <a:endParaRPr lang="sv-SE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6</xdr:row>
      <xdr:rowOff>123825</xdr:rowOff>
    </xdr:from>
    <xdr:to>
      <xdr:col>12</xdr:col>
      <xdr:colOff>152401</xdr:colOff>
      <xdr:row>15</xdr:row>
      <xdr:rowOff>85724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Tillägg 1" title="Mini Calendar and Date Picker">
              <a:extLst>
                <a:ext uri="{FF2B5EF4-FFF2-40B4-BE49-F238E27FC236}">
                  <a16:creationId xmlns:a16="http://schemas.microsoft.com/office/drawing/2014/main" id="{D2F426D9-F883-355A-4100-FD834441519A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Tillägg 1" title="Mini Calendar and Date Picker">
              <a:extLst>
                <a:ext uri="{FF2B5EF4-FFF2-40B4-BE49-F238E27FC236}">
                  <a16:creationId xmlns:a16="http://schemas.microsoft.com/office/drawing/2014/main" id="{D2F426D9-F883-355A-4100-FD834441519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438150</xdr:colOff>
      <xdr:row>3</xdr:row>
      <xdr:rowOff>95250</xdr:rowOff>
    </xdr:from>
    <xdr:to>
      <xdr:col>12</xdr:col>
      <xdr:colOff>114300</xdr:colOff>
      <xdr:row>6</xdr:row>
      <xdr:rowOff>76200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6C01A5F-29B4-C4A3-54F2-FFC4E7DB5962}"/>
            </a:ext>
          </a:extLst>
        </xdr:cNvPr>
        <xdr:cNvSpPr txBox="1"/>
      </xdr:nvSpPr>
      <xdr:spPr>
        <a:xfrm>
          <a:off x="8629650" y="666750"/>
          <a:ext cx="2114550" cy="552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Markera</a:t>
          </a:r>
          <a:r>
            <a:rPr lang="sv-SE" sz="1100" b="1" baseline="0"/>
            <a:t> cell under Från eller Till och välj datum i Datumväljaren</a:t>
          </a:r>
        </a:p>
        <a:p>
          <a:endParaRPr lang="sv-SE" sz="1100"/>
        </a:p>
      </xdr:txBody>
    </xdr:sp>
    <xdr:clientData/>
  </xdr:twoCellAnchor>
  <xdr:twoCellAnchor>
    <xdr:from>
      <xdr:col>12</xdr:col>
      <xdr:colOff>238125</xdr:colOff>
      <xdr:row>0</xdr:row>
      <xdr:rowOff>57149</xdr:rowOff>
    </xdr:from>
    <xdr:to>
      <xdr:col>17</xdr:col>
      <xdr:colOff>390525</xdr:colOff>
      <xdr:row>40</xdr:row>
      <xdr:rowOff>95250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299169F8-2A40-CD42-0604-1E21D6B7F581}"/>
            </a:ext>
          </a:extLst>
        </xdr:cNvPr>
        <xdr:cNvSpPr txBox="1"/>
      </xdr:nvSpPr>
      <xdr:spPr>
        <a:xfrm>
          <a:off x="10868025" y="57149"/>
          <a:ext cx="3200400" cy="7658101"/>
        </a:xfrm>
        <a:prstGeom prst="rect">
          <a:avLst/>
        </a:prstGeom>
        <a:solidFill>
          <a:srgbClr val="F4DED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1. Fyll i namn,</a:t>
          </a:r>
          <a:r>
            <a:rPr lang="sv-SE" sz="1100" b="0" baseline="0"/>
            <a:t> måste vara exakt lika som under flikarna 3. HEU RIA, IA, CSA och/eller 4. ERC för att formlerna ska fungera och minskningen av MDD ska föras över. Alternativet är att manuellt lägga in Pro-rata minskningen.</a:t>
          </a:r>
        </a:p>
        <a:p>
          <a:endParaRPr lang="sv-SE" sz="1100" b="0" baseline="0"/>
        </a:p>
        <a:p>
          <a:r>
            <a:rPr lang="sv-SE" sz="1100" b="1" baseline="0"/>
            <a:t>2. Fyll i Från och Till</a:t>
          </a:r>
          <a:r>
            <a:rPr lang="sv-SE" sz="1100" b="0" baseline="0"/>
            <a:t> som är start och slutdatum för händelsen som ska minska MDD, fylls i som ÅÅÅÅ-MM-DD eller använd Datumväljaren här bredvid.</a:t>
          </a:r>
        </a:p>
        <a:p>
          <a:endParaRPr lang="sv-SE" sz="1100" b="0" baseline="0"/>
        </a:p>
        <a:p>
          <a:r>
            <a:rPr lang="sv-SE" sz="1100" b="1"/>
            <a:t>Antal kalenderdagar (genereras</a:t>
          </a:r>
          <a:r>
            <a:rPr lang="sv-SE" sz="1100" b="1" baseline="0"/>
            <a:t> av formel</a:t>
          </a:r>
          <a:r>
            <a:rPr lang="sv-SE" sz="1100" b="1"/>
            <a:t>)</a:t>
          </a:r>
          <a:r>
            <a:rPr lang="sv-SE" sz="1100" b="0" baseline="0"/>
            <a:t> är antal dagar enligt kommissionens sätt att räkna (360 dagar på ett år, alla månader har 30 dagar oavsett kalendermånad).</a:t>
          </a:r>
        </a:p>
        <a:p>
          <a:endParaRPr lang="sv-SE" sz="1100" b="0" baseline="0"/>
        </a:p>
        <a:p>
          <a:r>
            <a:rPr lang="sv-SE" sz="1100" b="1"/>
            <a:t>3. Omfattning</a:t>
          </a:r>
          <a:r>
            <a:rPr lang="sv-SE" sz="1100" b="1" baseline="0"/>
            <a:t> av ledighet</a:t>
          </a:r>
          <a:r>
            <a:rPr lang="sv-SE" sz="1100" b="0" baseline="0"/>
            <a:t>, utgångspunkten är att alla jobbar 100%. Händelser som avviker mot detta fylls i med positivt tecken med den procent som frånvaron/ledgiheten motsvarar.</a:t>
          </a:r>
        </a:p>
        <a:p>
          <a:endParaRPr lang="sv-SE" sz="1100" b="0" baseline="0"/>
        </a:p>
        <a:p>
          <a:r>
            <a:rPr lang="sv-SE" sz="1100" b="1" i="1" u="sng" baseline="0"/>
            <a:t>Föräldraledighet</a:t>
          </a:r>
          <a:r>
            <a:rPr lang="sv-SE" sz="1100" b="1" i="1" baseline="0"/>
            <a:t>: </a:t>
          </a:r>
          <a:r>
            <a:rPr lang="sv-SE" sz="1100" b="0" baseline="0"/>
            <a:t>Om en person är föräldraledig 100% under en period fylls detta i som 100%. Formeln räknar ut hur stor pro-rata ledigheten motsvarar och därmed hur mycket MDD ska minskas med.</a:t>
          </a:r>
        </a:p>
        <a:p>
          <a:endParaRPr lang="sv-SE" sz="1100" b="0" baseline="0"/>
        </a:p>
        <a:p>
          <a:r>
            <a:rPr lang="sv-SE" sz="1100" b="1" i="1" u="sng" baseline="0"/>
            <a:t>Deltidstjänstgöring</a:t>
          </a:r>
          <a:r>
            <a:rPr lang="sv-SE" sz="1100" b="0" i="0" baseline="0"/>
            <a:t>: För en person som jobbar deltid fylls skillnaden mot 100% i och minskningen genereras på samma sätt som för föräldraledighet.</a:t>
          </a:r>
        </a:p>
        <a:p>
          <a:endParaRPr lang="sv-SE" sz="1100" b="0" i="0" baseline="0"/>
        </a:p>
        <a:p>
          <a:r>
            <a:rPr lang="sv-SE" sz="1100" b="1" i="1" u="sng" baseline="0"/>
            <a:t>Ej arbetat hela perioden</a:t>
          </a:r>
          <a:r>
            <a:rPr lang="sv-SE" sz="1100" b="1" i="1" baseline="0"/>
            <a:t>:</a:t>
          </a:r>
          <a:r>
            <a:rPr lang="sv-SE" sz="1100" b="0" i="0" baseline="0"/>
            <a:t> För en person som börjar under rapporteringsperiodens gång anges intervallet från rapporteringsperiodens start till sista dagen innan personen börjat arbeta. Frånvaron är 100%.</a:t>
          </a:r>
        </a:p>
        <a:p>
          <a:endParaRPr lang="sv-SE" sz="1100" b="0" i="0" baseline="0"/>
        </a:p>
        <a:p>
          <a:r>
            <a:rPr lang="sv-SE" sz="1100" b="1" i="0" baseline="0"/>
            <a:t>Pro-rata minskning MDD (genereras av formel)</a:t>
          </a:r>
          <a:r>
            <a:rPr lang="sv-SE" sz="1100" b="0" i="0" baseline="0"/>
            <a:t> är antal dagar som ska minskas från maximalt för rapporteringsperioden.</a:t>
          </a:r>
          <a:endParaRPr lang="sv-SE" sz="1100" b="1" i="0" baseline="0"/>
        </a:p>
        <a:p>
          <a:endParaRPr lang="sv-SE" sz="1100" b="0" i="0" baseline="0"/>
        </a:p>
        <a:p>
          <a:r>
            <a:rPr lang="sv-SE" sz="1100" b="1" i="0" baseline="0"/>
            <a:t>4. Anledning</a:t>
          </a:r>
          <a:r>
            <a:rPr lang="sv-SE" sz="1100" b="0" i="0" baseline="0"/>
            <a:t> är en lista med dom godkända anledningarna till pro-rataminskning.</a:t>
          </a:r>
        </a:p>
        <a:p>
          <a:endParaRPr lang="sv-SE" sz="1100" b="1" i="1"/>
        </a:p>
        <a:p>
          <a:r>
            <a:rPr lang="sv-SE" sz="1100" b="1" i="0"/>
            <a:t>5. Kommentar</a:t>
          </a:r>
          <a:r>
            <a:rPr lang="sv-SE" sz="1100" b="0" i="0" baseline="0"/>
            <a:t> används för att skriva en kort minnesanteckning.</a:t>
          </a:r>
          <a:endParaRPr lang="sv-SE" sz="1100" b="1" i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733425</xdr:colOff>
      <xdr:row>0</xdr:row>
      <xdr:rowOff>123825</xdr:rowOff>
    </xdr:from>
    <xdr:to>
      <xdr:col>6</xdr:col>
      <xdr:colOff>803909</xdr:colOff>
      <xdr:row>9</xdr:row>
      <xdr:rowOff>75588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F28EC0A-CEE0-4999-AB23-54CA719A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23825"/>
          <a:ext cx="1828799" cy="2132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676275</xdr:colOff>
      <xdr:row>6</xdr:row>
      <xdr:rowOff>152400</xdr:rowOff>
    </xdr:from>
    <xdr:to>
      <xdr:col>18</xdr:col>
      <xdr:colOff>438150</xdr:colOff>
      <xdr:row>17</xdr:row>
      <xdr:rowOff>85725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95F406E3-9336-A9AE-E2D4-8C5634CDD9B5}"/>
            </a:ext>
          </a:extLst>
        </xdr:cNvPr>
        <xdr:cNvSpPr txBox="1"/>
      </xdr:nvSpPr>
      <xdr:spPr>
        <a:xfrm>
          <a:off x="10429875" y="1619250"/>
          <a:ext cx="5591175" cy="311467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2800"/>
            <a:t>Klistra in skärmdump på växelkurs från ECB här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733425</xdr:colOff>
      <xdr:row>0</xdr:row>
      <xdr:rowOff>123825</xdr:rowOff>
    </xdr:from>
    <xdr:to>
      <xdr:col>6</xdr:col>
      <xdr:colOff>803909</xdr:colOff>
      <xdr:row>11</xdr:row>
      <xdr:rowOff>104163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9C2C46E-A1B6-425C-B63D-7A36B8A5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23825"/>
          <a:ext cx="1828799" cy="2132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ebextensions/webextension1.xml><?xml version="1.0" encoding="utf-8"?>
<we:webextension xmlns:we="http://schemas.microsoft.com/office/webextensions/webextension/2010/11" id="{D2F426D9-F883-355A-4100-FD834441519A}">
  <we:reference id="wa102957665" version="1.3.0.0" store="sv-SE" storeType="OMEX"/>
  <we:alternateReferences>
    <we:reference id="wa102957665" version="1.3.0.0" store="wa102957665" storeType="OMEX"/>
  </we:alternateReferences>
  <we:properties>
    <we:property name="opt_cal_sys" value="21"/>
    <we:property name="opt_confirm" value="true"/>
    <we:property name="opt_month" value="&quot;2023-11-01&quot;"/>
    <we:property name="opt_size" value="0"/>
    <we:property name="opt_theme" value="1"/>
    <we:property name="opt_wn" value="true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cb.europa.eu/stats/policy_and_exchange_rates/euro_reference_exchange_rates/html/eurofxref-graph-sek.en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cb.europa.eu/stats/policy_and_exchange_rates/euro_reference_exchange_rates/html/eurofxref-graph-sek.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280A-CE15-499F-9E4A-94CFA1F24ACA}">
  <sheetPr codeName="Blad1">
    <tabColor rgb="FFFF0000"/>
  </sheetPr>
  <dimension ref="O43:O51"/>
  <sheetViews>
    <sheetView showGridLines="0" topLeftCell="A13" zoomScale="90" zoomScaleNormal="90" workbookViewId="0">
      <selection activeCell="M29" sqref="M29"/>
    </sheetView>
  </sheetViews>
  <sheetFormatPr defaultRowHeight="14.5" x14ac:dyDescent="0.35"/>
  <sheetData>
    <row r="43" spans="15:15" ht="21" x14ac:dyDescent="0.5">
      <c r="O43" s="3"/>
    </row>
    <row r="46" spans="15:15" x14ac:dyDescent="0.35">
      <c r="O46" s="55"/>
    </row>
    <row r="50" spans="15:15" x14ac:dyDescent="0.35">
      <c r="O50" s="15"/>
    </row>
    <row r="51" spans="15:15" x14ac:dyDescent="0.35">
      <c r="O51" s="15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88F0-9C5A-4F22-99D4-5571EBDEB15C}">
  <sheetPr codeName="Blad4">
    <tabColor theme="7" tint="0.79998168889431442"/>
  </sheetPr>
  <dimension ref="A1:N40"/>
  <sheetViews>
    <sheetView showGridLines="0" showZeros="0" zoomScale="90" zoomScaleNormal="90" workbookViewId="0">
      <selection activeCell="A5" sqref="A5"/>
    </sheetView>
  </sheetViews>
  <sheetFormatPr defaultRowHeight="14.5" outlineLevelRow="1" x14ac:dyDescent="0.35"/>
  <cols>
    <col min="1" max="1" width="16.1796875" customWidth="1"/>
    <col min="2" max="2" width="13.453125" customWidth="1"/>
    <col min="3" max="3" width="12" customWidth="1"/>
    <col min="4" max="4" width="15.453125" customWidth="1"/>
    <col min="5" max="5" width="14.7265625" customWidth="1"/>
    <col min="6" max="6" width="12.1796875" customWidth="1"/>
    <col min="7" max="7" width="22.7265625" customWidth="1"/>
    <col min="8" max="8" width="16.26953125" customWidth="1"/>
    <col min="11" max="12" width="9.1796875" customWidth="1"/>
  </cols>
  <sheetData>
    <row r="1" spans="1:14" ht="15" customHeight="1" x14ac:dyDescent="0.35">
      <c r="A1" s="42" t="s">
        <v>51</v>
      </c>
      <c r="B1" s="42"/>
      <c r="C1" s="42"/>
      <c r="D1" s="42"/>
      <c r="E1" s="24"/>
      <c r="F1" s="24"/>
      <c r="G1" s="24"/>
      <c r="H1" s="24"/>
    </row>
    <row r="2" spans="1:14" ht="15" customHeight="1" x14ac:dyDescent="0.35">
      <c r="A2" s="42"/>
      <c r="B2" s="42"/>
      <c r="C2" s="42"/>
      <c r="D2" s="42"/>
      <c r="E2" s="127" t="s">
        <v>56</v>
      </c>
      <c r="F2" s="125" t="s">
        <v>41</v>
      </c>
      <c r="G2" s="24"/>
      <c r="H2" s="35"/>
    </row>
    <row r="3" spans="1:14" ht="21.75" customHeight="1" x14ac:dyDescent="0.35">
      <c r="A3" s="24"/>
      <c r="B3" s="126" t="s">
        <v>42</v>
      </c>
      <c r="C3" s="126"/>
      <c r="D3" s="125" t="s">
        <v>70</v>
      </c>
      <c r="E3" s="127"/>
      <c r="F3" s="125"/>
      <c r="G3" s="24"/>
      <c r="H3" s="35"/>
    </row>
    <row r="4" spans="1:14" ht="24" customHeight="1" x14ac:dyDescent="0.35">
      <c r="A4" s="23" t="s">
        <v>6</v>
      </c>
      <c r="B4" s="23" t="s">
        <v>30</v>
      </c>
      <c r="C4" s="23" t="s">
        <v>31</v>
      </c>
      <c r="D4" s="125"/>
      <c r="E4" s="127"/>
      <c r="F4" s="125"/>
      <c r="G4" s="23" t="s">
        <v>61</v>
      </c>
      <c r="H4" s="35" t="s">
        <v>36</v>
      </c>
    </row>
    <row r="5" spans="1:14" x14ac:dyDescent="0.35">
      <c r="A5" s="58" t="s">
        <v>55</v>
      </c>
      <c r="B5" s="59">
        <v>44896</v>
      </c>
      <c r="C5" s="59">
        <v>44906</v>
      </c>
      <c r="D5" s="74">
        <f>IF(B5&lt;1,0,DAYS360(B5,C5+1))</f>
        <v>11</v>
      </c>
      <c r="E5" s="56">
        <v>0.2</v>
      </c>
      <c r="F5" s="73">
        <f t="shared" ref="F5:F40" si="0">D5/30*(215/12)*E5*-1</f>
        <v>-1.3138888888888891</v>
      </c>
      <c r="G5" s="60" t="s">
        <v>43</v>
      </c>
      <c r="H5" s="57"/>
    </row>
    <row r="6" spans="1:14" x14ac:dyDescent="0.35">
      <c r="A6" s="58" t="s">
        <v>55</v>
      </c>
      <c r="B6" s="59">
        <v>44918</v>
      </c>
      <c r="C6" s="59">
        <v>44931</v>
      </c>
      <c r="D6" s="74">
        <f t="shared" ref="D6:D40" si="1">IF(B6&lt;1,0,DAYS360(B6,C6+1))</f>
        <v>13</v>
      </c>
      <c r="E6" s="56">
        <v>1</v>
      </c>
      <c r="F6" s="73">
        <f t="shared" si="0"/>
        <v>-7.7638888888888893</v>
      </c>
      <c r="G6" s="60" t="s">
        <v>43</v>
      </c>
      <c r="H6" s="57"/>
    </row>
    <row r="7" spans="1:14" x14ac:dyDescent="0.35">
      <c r="A7" s="58" t="s">
        <v>55</v>
      </c>
      <c r="B7" s="59">
        <v>44935</v>
      </c>
      <c r="C7" s="59">
        <v>45260</v>
      </c>
      <c r="D7" s="74">
        <f t="shared" si="1"/>
        <v>322</v>
      </c>
      <c r="E7" s="56">
        <v>0.25</v>
      </c>
      <c r="F7" s="73">
        <f t="shared" si="0"/>
        <v>-48.076388888888886</v>
      </c>
      <c r="G7" s="60" t="s">
        <v>44</v>
      </c>
      <c r="H7" s="57"/>
    </row>
    <row r="8" spans="1:14" x14ac:dyDescent="0.35">
      <c r="A8" s="58" t="s">
        <v>55</v>
      </c>
      <c r="B8" s="59">
        <v>44977</v>
      </c>
      <c r="C8" s="59">
        <v>44981</v>
      </c>
      <c r="D8" s="74">
        <f t="shared" si="1"/>
        <v>5</v>
      </c>
      <c r="E8" s="56">
        <v>0.75</v>
      </c>
      <c r="F8" s="73">
        <f t="shared" si="0"/>
        <v>-2.2395833333333335</v>
      </c>
      <c r="G8" s="60" t="s">
        <v>43</v>
      </c>
      <c r="H8" s="57"/>
    </row>
    <row r="9" spans="1:14" x14ac:dyDescent="0.35">
      <c r="A9" s="58" t="s">
        <v>11</v>
      </c>
      <c r="B9" s="59">
        <v>44896</v>
      </c>
      <c r="C9" s="59">
        <v>44941</v>
      </c>
      <c r="D9" s="74">
        <f t="shared" si="1"/>
        <v>45</v>
      </c>
      <c r="E9" s="56">
        <v>1</v>
      </c>
      <c r="F9" s="73">
        <f t="shared" si="0"/>
        <v>-26.875</v>
      </c>
      <c r="G9" s="60" t="s">
        <v>60</v>
      </c>
      <c r="H9" s="57"/>
    </row>
    <row r="10" spans="1:14" x14ac:dyDescent="0.35">
      <c r="A10" s="58"/>
      <c r="B10" s="59"/>
      <c r="C10" s="59"/>
      <c r="D10" s="74">
        <f t="shared" si="1"/>
        <v>0</v>
      </c>
      <c r="E10" s="56"/>
      <c r="F10" s="73">
        <f t="shared" si="0"/>
        <v>0</v>
      </c>
      <c r="G10" s="60"/>
      <c r="H10" s="57"/>
      <c r="N10" s="34"/>
    </row>
    <row r="11" spans="1:14" x14ac:dyDescent="0.35">
      <c r="A11" s="58"/>
      <c r="B11" s="59"/>
      <c r="C11" s="59"/>
      <c r="D11" s="74">
        <f t="shared" si="1"/>
        <v>0</v>
      </c>
      <c r="E11" s="56"/>
      <c r="F11" s="73">
        <f t="shared" si="0"/>
        <v>0</v>
      </c>
      <c r="G11" s="60"/>
      <c r="H11" s="57"/>
    </row>
    <row r="12" spans="1:14" x14ac:dyDescent="0.35">
      <c r="A12" s="58"/>
      <c r="B12" s="59"/>
      <c r="C12" s="59"/>
      <c r="D12" s="74">
        <f t="shared" si="1"/>
        <v>0</v>
      </c>
      <c r="E12" s="56"/>
      <c r="F12" s="73">
        <f t="shared" si="0"/>
        <v>0</v>
      </c>
      <c r="G12" s="60"/>
      <c r="H12" s="57"/>
    </row>
    <row r="13" spans="1:14" x14ac:dyDescent="0.35">
      <c r="A13" s="58"/>
      <c r="B13" s="59"/>
      <c r="C13" s="59"/>
      <c r="D13" s="74">
        <f t="shared" si="1"/>
        <v>0</v>
      </c>
      <c r="E13" s="56"/>
      <c r="F13" s="73">
        <f t="shared" si="0"/>
        <v>0</v>
      </c>
      <c r="G13" s="60"/>
      <c r="H13" s="57"/>
    </row>
    <row r="14" spans="1:14" x14ac:dyDescent="0.35">
      <c r="A14" s="58"/>
      <c r="B14" s="59"/>
      <c r="C14" s="59"/>
      <c r="D14" s="74">
        <f t="shared" si="1"/>
        <v>0</v>
      </c>
      <c r="E14" s="56"/>
      <c r="F14" s="73">
        <f t="shared" si="0"/>
        <v>0</v>
      </c>
      <c r="G14" s="60"/>
      <c r="H14" s="57"/>
    </row>
    <row r="15" spans="1:14" x14ac:dyDescent="0.35">
      <c r="A15" s="58"/>
      <c r="B15" s="59"/>
      <c r="C15" s="59"/>
      <c r="D15" s="74">
        <f t="shared" si="1"/>
        <v>0</v>
      </c>
      <c r="E15" s="56"/>
      <c r="F15" s="73">
        <f t="shared" si="0"/>
        <v>0</v>
      </c>
      <c r="G15" s="60"/>
      <c r="H15" s="57"/>
    </row>
    <row r="16" spans="1:14" x14ac:dyDescent="0.35">
      <c r="A16" s="58"/>
      <c r="B16" s="59"/>
      <c r="C16" s="59"/>
      <c r="D16" s="74">
        <f t="shared" si="1"/>
        <v>0</v>
      </c>
      <c r="E16" s="56"/>
      <c r="F16" s="73">
        <f t="shared" si="0"/>
        <v>0</v>
      </c>
      <c r="G16" s="60"/>
      <c r="H16" s="57"/>
    </row>
    <row r="17" spans="1:8" outlineLevel="1" x14ac:dyDescent="0.35">
      <c r="A17" s="58"/>
      <c r="B17" s="59"/>
      <c r="C17" s="59"/>
      <c r="D17" s="74">
        <f t="shared" si="1"/>
        <v>0</v>
      </c>
      <c r="E17" s="56"/>
      <c r="F17" s="73">
        <f t="shared" si="0"/>
        <v>0</v>
      </c>
      <c r="G17" s="60"/>
      <c r="H17" s="57"/>
    </row>
    <row r="18" spans="1:8" outlineLevel="1" x14ac:dyDescent="0.35">
      <c r="A18" s="58"/>
      <c r="B18" s="59"/>
      <c r="C18" s="59"/>
      <c r="D18" s="74">
        <f t="shared" si="1"/>
        <v>0</v>
      </c>
      <c r="E18" s="56"/>
      <c r="F18" s="73">
        <f t="shared" si="0"/>
        <v>0</v>
      </c>
      <c r="G18" s="60"/>
      <c r="H18" s="57"/>
    </row>
    <row r="19" spans="1:8" outlineLevel="1" x14ac:dyDescent="0.35">
      <c r="A19" s="58"/>
      <c r="B19" s="59"/>
      <c r="C19" s="59"/>
      <c r="D19" s="74">
        <f t="shared" si="1"/>
        <v>0</v>
      </c>
      <c r="E19" s="56"/>
      <c r="F19" s="73">
        <f t="shared" si="0"/>
        <v>0</v>
      </c>
      <c r="G19" s="60"/>
      <c r="H19" s="57"/>
    </row>
    <row r="20" spans="1:8" outlineLevel="1" x14ac:dyDescent="0.35">
      <c r="A20" s="58"/>
      <c r="B20" s="59"/>
      <c r="C20" s="59"/>
      <c r="D20" s="74">
        <f t="shared" si="1"/>
        <v>0</v>
      </c>
      <c r="E20" s="56"/>
      <c r="F20" s="73">
        <f t="shared" si="0"/>
        <v>0</v>
      </c>
      <c r="G20" s="60"/>
      <c r="H20" s="57"/>
    </row>
    <row r="21" spans="1:8" outlineLevel="1" x14ac:dyDescent="0.35">
      <c r="A21" s="58"/>
      <c r="B21" s="59"/>
      <c r="C21" s="59"/>
      <c r="D21" s="74">
        <f t="shared" si="1"/>
        <v>0</v>
      </c>
      <c r="E21" s="56"/>
      <c r="F21" s="73">
        <f t="shared" si="0"/>
        <v>0</v>
      </c>
      <c r="G21" s="60"/>
      <c r="H21" s="57"/>
    </row>
    <row r="22" spans="1:8" outlineLevel="1" x14ac:dyDescent="0.35">
      <c r="A22" s="58"/>
      <c r="B22" s="59"/>
      <c r="C22" s="59"/>
      <c r="D22" s="74">
        <f t="shared" si="1"/>
        <v>0</v>
      </c>
      <c r="E22" s="56"/>
      <c r="F22" s="73">
        <f t="shared" si="0"/>
        <v>0</v>
      </c>
      <c r="G22" s="60"/>
      <c r="H22" s="57"/>
    </row>
    <row r="23" spans="1:8" outlineLevel="1" x14ac:dyDescent="0.35">
      <c r="A23" s="58"/>
      <c r="B23" s="59"/>
      <c r="C23" s="59"/>
      <c r="D23" s="74">
        <f t="shared" si="1"/>
        <v>0</v>
      </c>
      <c r="E23" s="56"/>
      <c r="F23" s="73">
        <f t="shared" si="0"/>
        <v>0</v>
      </c>
      <c r="G23" s="60"/>
      <c r="H23" s="57"/>
    </row>
    <row r="24" spans="1:8" outlineLevel="1" x14ac:dyDescent="0.35">
      <c r="A24" s="58"/>
      <c r="B24" s="59"/>
      <c r="C24" s="59"/>
      <c r="D24" s="74">
        <f t="shared" si="1"/>
        <v>0</v>
      </c>
      <c r="E24" s="56"/>
      <c r="F24" s="73">
        <f t="shared" si="0"/>
        <v>0</v>
      </c>
      <c r="G24" s="60"/>
      <c r="H24" s="57"/>
    </row>
    <row r="25" spans="1:8" outlineLevel="1" x14ac:dyDescent="0.35">
      <c r="A25" s="58"/>
      <c r="B25" s="59"/>
      <c r="C25" s="59"/>
      <c r="D25" s="74">
        <f t="shared" si="1"/>
        <v>0</v>
      </c>
      <c r="E25" s="56"/>
      <c r="F25" s="73">
        <f t="shared" si="0"/>
        <v>0</v>
      </c>
      <c r="G25" s="60"/>
      <c r="H25" s="57"/>
    </row>
    <row r="26" spans="1:8" outlineLevel="1" x14ac:dyDescent="0.35">
      <c r="A26" s="58"/>
      <c r="B26" s="59"/>
      <c r="C26" s="59"/>
      <c r="D26" s="74">
        <f t="shared" si="1"/>
        <v>0</v>
      </c>
      <c r="E26" s="56"/>
      <c r="F26" s="73">
        <f t="shared" si="0"/>
        <v>0</v>
      </c>
      <c r="G26" s="60"/>
      <c r="H26" s="57"/>
    </row>
    <row r="27" spans="1:8" outlineLevel="1" x14ac:dyDescent="0.35">
      <c r="A27" s="58"/>
      <c r="B27" s="59"/>
      <c r="C27" s="59"/>
      <c r="D27" s="74">
        <f t="shared" si="1"/>
        <v>0</v>
      </c>
      <c r="E27" s="56"/>
      <c r="F27" s="73">
        <f t="shared" si="0"/>
        <v>0</v>
      </c>
      <c r="G27" s="60"/>
      <c r="H27" s="57"/>
    </row>
    <row r="28" spans="1:8" outlineLevel="1" x14ac:dyDescent="0.35">
      <c r="A28" s="58"/>
      <c r="B28" s="59"/>
      <c r="C28" s="59"/>
      <c r="D28" s="74">
        <f t="shared" si="1"/>
        <v>0</v>
      </c>
      <c r="E28" s="56"/>
      <c r="F28" s="73">
        <f t="shared" si="0"/>
        <v>0</v>
      </c>
      <c r="G28" s="60"/>
      <c r="H28" s="57"/>
    </row>
    <row r="29" spans="1:8" outlineLevel="1" x14ac:dyDescent="0.35">
      <c r="A29" s="58"/>
      <c r="B29" s="59"/>
      <c r="C29" s="59"/>
      <c r="D29" s="74">
        <f t="shared" si="1"/>
        <v>0</v>
      </c>
      <c r="E29" s="56"/>
      <c r="F29" s="73">
        <f t="shared" si="0"/>
        <v>0</v>
      </c>
      <c r="G29" s="60"/>
      <c r="H29" s="57"/>
    </row>
    <row r="30" spans="1:8" outlineLevel="1" x14ac:dyDescent="0.35">
      <c r="A30" s="58"/>
      <c r="B30" s="59"/>
      <c r="C30" s="59"/>
      <c r="D30" s="74">
        <f t="shared" si="1"/>
        <v>0</v>
      </c>
      <c r="E30" s="56"/>
      <c r="F30" s="73">
        <f t="shared" si="0"/>
        <v>0</v>
      </c>
      <c r="G30" s="60"/>
      <c r="H30" s="57"/>
    </row>
    <row r="31" spans="1:8" outlineLevel="1" x14ac:dyDescent="0.35">
      <c r="A31" s="58"/>
      <c r="B31" s="59"/>
      <c r="C31" s="59"/>
      <c r="D31" s="74">
        <f t="shared" si="1"/>
        <v>0</v>
      </c>
      <c r="E31" s="56"/>
      <c r="F31" s="73">
        <f t="shared" si="0"/>
        <v>0</v>
      </c>
      <c r="G31" s="60"/>
      <c r="H31" s="57"/>
    </row>
    <row r="32" spans="1:8" outlineLevel="1" x14ac:dyDescent="0.35">
      <c r="A32" s="58"/>
      <c r="B32" s="59"/>
      <c r="C32" s="59"/>
      <c r="D32" s="74">
        <f t="shared" si="1"/>
        <v>0</v>
      </c>
      <c r="E32" s="56"/>
      <c r="F32" s="73">
        <f t="shared" si="0"/>
        <v>0</v>
      </c>
      <c r="G32" s="60"/>
      <c r="H32" s="57"/>
    </row>
    <row r="33" spans="1:8" outlineLevel="1" x14ac:dyDescent="0.35">
      <c r="A33" s="58"/>
      <c r="B33" s="59"/>
      <c r="C33" s="59"/>
      <c r="D33" s="74">
        <f t="shared" si="1"/>
        <v>0</v>
      </c>
      <c r="E33" s="56"/>
      <c r="F33" s="73">
        <f t="shared" si="0"/>
        <v>0</v>
      </c>
      <c r="G33" s="60"/>
      <c r="H33" s="57"/>
    </row>
    <row r="34" spans="1:8" outlineLevel="1" x14ac:dyDescent="0.35">
      <c r="A34" s="58"/>
      <c r="B34" s="59"/>
      <c r="C34" s="59"/>
      <c r="D34" s="74">
        <f t="shared" si="1"/>
        <v>0</v>
      </c>
      <c r="E34" s="56"/>
      <c r="F34" s="73">
        <f t="shared" si="0"/>
        <v>0</v>
      </c>
      <c r="G34" s="60"/>
      <c r="H34" s="57"/>
    </row>
    <row r="35" spans="1:8" outlineLevel="1" x14ac:dyDescent="0.35">
      <c r="A35" s="58"/>
      <c r="B35" s="59"/>
      <c r="C35" s="59"/>
      <c r="D35" s="74">
        <f t="shared" si="1"/>
        <v>0</v>
      </c>
      <c r="E35" s="56"/>
      <c r="F35" s="73">
        <f t="shared" si="0"/>
        <v>0</v>
      </c>
      <c r="G35" s="60"/>
      <c r="H35" s="57"/>
    </row>
    <row r="36" spans="1:8" outlineLevel="1" x14ac:dyDescent="0.35">
      <c r="A36" s="58"/>
      <c r="B36" s="59"/>
      <c r="C36" s="59"/>
      <c r="D36" s="74">
        <f t="shared" si="1"/>
        <v>0</v>
      </c>
      <c r="E36" s="56"/>
      <c r="F36" s="73">
        <f t="shared" si="0"/>
        <v>0</v>
      </c>
      <c r="G36" s="60"/>
      <c r="H36" s="57"/>
    </row>
    <row r="37" spans="1:8" outlineLevel="1" x14ac:dyDescent="0.35">
      <c r="A37" s="58"/>
      <c r="B37" s="59"/>
      <c r="C37" s="59"/>
      <c r="D37" s="74">
        <f t="shared" si="1"/>
        <v>0</v>
      </c>
      <c r="E37" s="56"/>
      <c r="F37" s="73">
        <f t="shared" si="0"/>
        <v>0</v>
      </c>
      <c r="G37" s="60"/>
      <c r="H37" s="57"/>
    </row>
    <row r="38" spans="1:8" outlineLevel="1" x14ac:dyDescent="0.35">
      <c r="A38" s="58"/>
      <c r="B38" s="59"/>
      <c r="C38" s="59"/>
      <c r="D38" s="74">
        <f t="shared" si="1"/>
        <v>0</v>
      </c>
      <c r="E38" s="56"/>
      <c r="F38" s="73">
        <f t="shared" si="0"/>
        <v>0</v>
      </c>
      <c r="G38" s="60"/>
      <c r="H38" s="57"/>
    </row>
    <row r="39" spans="1:8" outlineLevel="1" x14ac:dyDescent="0.35">
      <c r="A39" s="58"/>
      <c r="B39" s="59"/>
      <c r="C39" s="59"/>
      <c r="D39" s="74">
        <f t="shared" si="1"/>
        <v>0</v>
      </c>
      <c r="E39" s="56"/>
      <c r="F39" s="73">
        <f t="shared" si="0"/>
        <v>0</v>
      </c>
      <c r="G39" s="60"/>
      <c r="H39" s="57"/>
    </row>
    <row r="40" spans="1:8" outlineLevel="1" x14ac:dyDescent="0.35">
      <c r="A40" s="58"/>
      <c r="B40" s="59"/>
      <c r="C40" s="59"/>
      <c r="D40" s="74">
        <f t="shared" si="1"/>
        <v>0</v>
      </c>
      <c r="E40" s="56"/>
      <c r="F40" s="73">
        <f t="shared" si="0"/>
        <v>0</v>
      </c>
      <c r="G40" s="60"/>
      <c r="H40" s="57"/>
    </row>
  </sheetData>
  <sheetProtection sheet="1" selectLockedCells="1"/>
  <mergeCells count="4">
    <mergeCell ref="F2:F4"/>
    <mergeCell ref="B3:C3"/>
    <mergeCell ref="D3:D4"/>
    <mergeCell ref="E2:E4"/>
  </mergeCells>
  <conditionalFormatting sqref="A5:H40">
    <cfRule type="expression" dxfId="0" priority="1">
      <formula>MOD(ROW(),2)=0</formula>
    </cfRule>
  </conditionalFormatting>
  <dataValidations count="1">
    <dataValidation type="list" allowBlank="1" showInputMessage="1" showErrorMessage="1" sqref="G5:G40" xr:uid="{2F9E62DC-B097-4E17-BEB7-098FDF26E334}">
      <formula1>"Föräldraledig, Deltidstjänstgöring, Ej arbetat hela perioden"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05137-FDCC-4206-BDED-147648225F3B}">
  <sheetPr codeName="Blad2">
    <tabColor theme="4"/>
  </sheetPr>
  <dimension ref="A2:T64"/>
  <sheetViews>
    <sheetView showGridLines="0" tabSelected="1" zoomScaleNormal="100" workbookViewId="0">
      <selection activeCell="C10" sqref="C10"/>
    </sheetView>
  </sheetViews>
  <sheetFormatPr defaultRowHeight="14.5" x14ac:dyDescent="0.35"/>
  <cols>
    <col min="1" max="1" width="33.26953125" customWidth="1"/>
    <col min="2" max="2" width="11.81640625" customWidth="1"/>
    <col min="3" max="3" width="13.54296875" customWidth="1"/>
    <col min="4" max="5" width="13" customWidth="1"/>
    <col min="6" max="6" width="13.26953125" customWidth="1"/>
    <col min="7" max="8" width="12.7265625" bestFit="1" customWidth="1"/>
    <col min="9" max="9" width="12" customWidth="1"/>
    <col min="10" max="10" width="10.81640625" bestFit="1" customWidth="1"/>
    <col min="11" max="11" width="13.453125" customWidth="1"/>
    <col min="12" max="12" width="11.54296875" customWidth="1"/>
    <col min="13" max="13" width="11" customWidth="1"/>
    <col min="14" max="14" width="12.7265625" customWidth="1"/>
    <col min="15" max="15" width="11.26953125" customWidth="1"/>
    <col min="19" max="19" width="11.81640625" bestFit="1" customWidth="1"/>
  </cols>
  <sheetData>
    <row r="2" spans="1:7" ht="23.5" x14ac:dyDescent="0.55000000000000004">
      <c r="A2" s="17" t="s">
        <v>0</v>
      </c>
    </row>
    <row r="3" spans="1:7" ht="23.5" x14ac:dyDescent="0.55000000000000004">
      <c r="A3" s="17" t="s">
        <v>1</v>
      </c>
    </row>
    <row r="4" spans="1:7" ht="15" thickBot="1" x14ac:dyDescent="0.4"/>
    <row r="5" spans="1:7" ht="19" thickBot="1" x14ac:dyDescent="0.5">
      <c r="A5" s="1" t="s">
        <v>2</v>
      </c>
      <c r="B5" s="128" t="s">
        <v>57</v>
      </c>
      <c r="C5" s="129"/>
      <c r="D5" s="130"/>
    </row>
    <row r="6" spans="1:7" ht="18.5" x14ac:dyDescent="0.45">
      <c r="A6" s="2"/>
      <c r="B6" t="s">
        <v>30</v>
      </c>
      <c r="C6" t="s">
        <v>31</v>
      </c>
    </row>
    <row r="7" spans="1:7" ht="18.5" x14ac:dyDescent="0.45">
      <c r="A7" s="1" t="s">
        <v>3</v>
      </c>
      <c r="B7" s="76">
        <v>44805</v>
      </c>
      <c r="C7" s="77">
        <v>45351</v>
      </c>
      <c r="D7" s="43" t="s">
        <v>42</v>
      </c>
    </row>
    <row r="8" spans="1:7" ht="18.5" x14ac:dyDescent="0.45">
      <c r="A8" s="2" t="s">
        <v>33</v>
      </c>
      <c r="B8" s="61">
        <f>DATEDIF($B$7, $C$7, "M")+1</f>
        <v>18</v>
      </c>
    </row>
    <row r="9" spans="1:7" ht="18.5" x14ac:dyDescent="0.45">
      <c r="A9" s="2" t="s">
        <v>34</v>
      </c>
      <c r="B9" s="61">
        <f>MROUND(215/12*B8, 0.5)</f>
        <v>322.5</v>
      </c>
      <c r="C9" s="20" t="s">
        <v>52</v>
      </c>
    </row>
    <row r="10" spans="1:7" ht="18.5" x14ac:dyDescent="0.45">
      <c r="A10" s="1" t="s">
        <v>4</v>
      </c>
      <c r="B10" s="78">
        <v>10.956200000000001</v>
      </c>
      <c r="C10" s="75" t="s">
        <v>20</v>
      </c>
    </row>
    <row r="11" spans="1:7" ht="18.5" x14ac:dyDescent="0.45">
      <c r="A11" s="1"/>
      <c r="B11" s="26"/>
      <c r="C11" s="16"/>
    </row>
    <row r="12" spans="1:7" ht="21" x14ac:dyDescent="0.5">
      <c r="A12" s="3" t="s">
        <v>5</v>
      </c>
    </row>
    <row r="13" spans="1:7" x14ac:dyDescent="0.35">
      <c r="A13" t="s">
        <v>64</v>
      </c>
    </row>
    <row r="14" spans="1:7" ht="73" thickBot="1" x14ac:dyDescent="0.4">
      <c r="A14" s="8" t="s">
        <v>6</v>
      </c>
      <c r="B14" s="25" t="s">
        <v>37</v>
      </c>
      <c r="C14" s="4" t="s">
        <v>35</v>
      </c>
      <c r="D14" s="4" t="s">
        <v>73</v>
      </c>
      <c r="E14" s="5" t="s">
        <v>8</v>
      </c>
      <c r="F14" s="5" t="s">
        <v>9</v>
      </c>
      <c r="G14" s="21" t="s">
        <v>36</v>
      </c>
    </row>
    <row r="15" spans="1:7" x14ac:dyDescent="0.35">
      <c r="A15" s="93" t="s">
        <v>55</v>
      </c>
      <c r="B15" s="97">
        <f>SUMIF('2. Beräkning pro-rata MDD'!$A$5:$A$40, '3. HEU RIA, IA, CSA'!A15, '2. Beräkning pro-rata MDD'!$F$5:$F$40)</f>
        <v>-59.393750000000004</v>
      </c>
      <c r="C15" s="98">
        <f>MROUND(SUM($B$9+B15), 0.5)</f>
        <v>263</v>
      </c>
      <c r="D15" s="79">
        <v>632000</v>
      </c>
      <c r="E15" s="99">
        <f>IFERROR(D15/C15, 0)</f>
        <v>2403.041825095057</v>
      </c>
      <c r="F15" s="99">
        <f>SUM(E15/$B$10)</f>
        <v>219.33168663360078</v>
      </c>
      <c r="G15" s="80"/>
    </row>
    <row r="16" spans="1:7" x14ac:dyDescent="0.35">
      <c r="A16" s="78" t="s">
        <v>11</v>
      </c>
      <c r="B16" s="97">
        <f>SUMIF('2. Beräkning pro-rata MDD'!$A$5:$A$40, '3. HEU RIA, IA, CSA'!A16, '2. Beräkning pro-rata MDD'!$F$5:$F$40)</f>
        <v>-26.875</v>
      </c>
      <c r="C16" s="98">
        <f t="shared" ref="C16:C26" si="0">MROUND(SUM($B$9+B16), 0.5)</f>
        <v>295.5</v>
      </c>
      <c r="D16" s="79">
        <v>0</v>
      </c>
      <c r="E16" s="99">
        <f t="shared" ref="E16:E26" si="1">IFERROR(D16/C16, 0)</f>
        <v>0</v>
      </c>
      <c r="F16" s="99">
        <f t="shared" ref="F16:F26" si="2">SUM(E16/$B$10)</f>
        <v>0</v>
      </c>
      <c r="G16" s="81"/>
    </row>
    <row r="17" spans="1:7" x14ac:dyDescent="0.35">
      <c r="A17" s="78"/>
      <c r="B17" s="97">
        <f>SUMIF('2. Beräkning pro-rata MDD'!$A$5:$A$40, '3. HEU RIA, IA, CSA'!A17, '2. Beräkning pro-rata MDD'!$F$5:$F$40)</f>
        <v>0</v>
      </c>
      <c r="C17" s="98">
        <f t="shared" si="0"/>
        <v>322.5</v>
      </c>
      <c r="D17" s="79">
        <v>0</v>
      </c>
      <c r="E17" s="99">
        <f t="shared" si="1"/>
        <v>0</v>
      </c>
      <c r="F17" s="99">
        <f t="shared" si="2"/>
        <v>0</v>
      </c>
      <c r="G17" s="81"/>
    </row>
    <row r="18" spans="1:7" x14ac:dyDescent="0.35">
      <c r="A18" s="78"/>
      <c r="B18" s="97">
        <f>SUMIF('2. Beräkning pro-rata MDD'!$A$5:$A$40, '3. HEU RIA, IA, CSA'!A18, '2. Beräkning pro-rata MDD'!$F$5:$F$40)</f>
        <v>0</v>
      </c>
      <c r="C18" s="98">
        <f t="shared" si="0"/>
        <v>322.5</v>
      </c>
      <c r="D18" s="79">
        <v>0</v>
      </c>
      <c r="E18" s="99">
        <f t="shared" si="1"/>
        <v>0</v>
      </c>
      <c r="F18" s="99">
        <f t="shared" si="2"/>
        <v>0</v>
      </c>
      <c r="G18" s="81"/>
    </row>
    <row r="19" spans="1:7" x14ac:dyDescent="0.35">
      <c r="A19" s="78"/>
      <c r="B19" s="97">
        <f>SUMIF('2. Beräkning pro-rata MDD'!$A$5:$A$40, '3. HEU RIA, IA, CSA'!A19, '2. Beräkning pro-rata MDD'!$F$5:$F$40)</f>
        <v>0</v>
      </c>
      <c r="C19" s="98">
        <f t="shared" si="0"/>
        <v>322.5</v>
      </c>
      <c r="D19" s="79">
        <v>0</v>
      </c>
      <c r="E19" s="99">
        <f t="shared" si="1"/>
        <v>0</v>
      </c>
      <c r="F19" s="99">
        <f t="shared" si="2"/>
        <v>0</v>
      </c>
      <c r="G19" s="81"/>
    </row>
    <row r="20" spans="1:7" x14ac:dyDescent="0.35">
      <c r="A20" s="78"/>
      <c r="B20" s="97">
        <f>SUMIF('2. Beräkning pro-rata MDD'!$A$5:$A$40, '3. HEU RIA, IA, CSA'!A20, '2. Beräkning pro-rata MDD'!$F$5:$F$40)</f>
        <v>0</v>
      </c>
      <c r="C20" s="98">
        <f t="shared" si="0"/>
        <v>322.5</v>
      </c>
      <c r="D20" s="79">
        <v>0</v>
      </c>
      <c r="E20" s="99">
        <f t="shared" si="1"/>
        <v>0</v>
      </c>
      <c r="F20" s="99">
        <f t="shared" si="2"/>
        <v>0</v>
      </c>
      <c r="G20" s="81"/>
    </row>
    <row r="21" spans="1:7" x14ac:dyDescent="0.35">
      <c r="A21" s="78"/>
      <c r="B21" s="97">
        <f>SUMIF('2. Beräkning pro-rata MDD'!$A$5:$A$40, '3. HEU RIA, IA, CSA'!A21, '2. Beräkning pro-rata MDD'!$F$5:$F$40)</f>
        <v>0</v>
      </c>
      <c r="C21" s="98">
        <f t="shared" si="0"/>
        <v>322.5</v>
      </c>
      <c r="D21" s="79">
        <v>0</v>
      </c>
      <c r="E21" s="99">
        <f t="shared" si="1"/>
        <v>0</v>
      </c>
      <c r="F21" s="99">
        <f t="shared" si="2"/>
        <v>0</v>
      </c>
      <c r="G21" s="81"/>
    </row>
    <row r="22" spans="1:7" x14ac:dyDescent="0.35">
      <c r="A22" s="78"/>
      <c r="B22" s="97">
        <f>SUMIF('2. Beräkning pro-rata MDD'!$A$5:$A$40, '3. HEU RIA, IA, CSA'!A22, '2. Beräkning pro-rata MDD'!$F$5:$F$40)</f>
        <v>0</v>
      </c>
      <c r="C22" s="98">
        <f t="shared" si="0"/>
        <v>322.5</v>
      </c>
      <c r="D22" s="79">
        <v>0</v>
      </c>
      <c r="E22" s="99">
        <f t="shared" si="1"/>
        <v>0</v>
      </c>
      <c r="F22" s="99">
        <f t="shared" si="2"/>
        <v>0</v>
      </c>
      <c r="G22" s="81"/>
    </row>
    <row r="23" spans="1:7" x14ac:dyDescent="0.35">
      <c r="A23" s="78"/>
      <c r="B23" s="97">
        <f>SUMIF('2. Beräkning pro-rata MDD'!$A$5:$A$40, '3. HEU RIA, IA, CSA'!A23, '2. Beräkning pro-rata MDD'!$F$5:$F$40)</f>
        <v>0</v>
      </c>
      <c r="C23" s="98">
        <f t="shared" si="0"/>
        <v>322.5</v>
      </c>
      <c r="D23" s="79">
        <v>0</v>
      </c>
      <c r="E23" s="99">
        <f t="shared" si="1"/>
        <v>0</v>
      </c>
      <c r="F23" s="99">
        <f t="shared" si="2"/>
        <v>0</v>
      </c>
      <c r="G23" s="81"/>
    </row>
    <row r="24" spans="1:7" x14ac:dyDescent="0.35">
      <c r="A24" s="78"/>
      <c r="B24" s="97">
        <f>SUMIF('2. Beräkning pro-rata MDD'!$A$5:$A$40, '3. HEU RIA, IA, CSA'!A24, '2. Beräkning pro-rata MDD'!$F$5:$F$40)</f>
        <v>0</v>
      </c>
      <c r="C24" s="98">
        <f t="shared" si="0"/>
        <v>322.5</v>
      </c>
      <c r="D24" s="79">
        <v>0</v>
      </c>
      <c r="E24" s="99">
        <f t="shared" si="1"/>
        <v>0</v>
      </c>
      <c r="F24" s="99">
        <f t="shared" si="2"/>
        <v>0</v>
      </c>
      <c r="G24" s="81"/>
    </row>
    <row r="25" spans="1:7" x14ac:dyDescent="0.35">
      <c r="A25" s="78"/>
      <c r="B25" s="97">
        <f>SUMIF('2. Beräkning pro-rata MDD'!$A$5:$A$40, '3. HEU RIA, IA, CSA'!A25, '2. Beräkning pro-rata MDD'!$F$5:$F$40)</f>
        <v>0</v>
      </c>
      <c r="C25" s="98">
        <f t="shared" si="0"/>
        <v>322.5</v>
      </c>
      <c r="D25" s="79">
        <v>0</v>
      </c>
      <c r="E25" s="99">
        <f t="shared" si="1"/>
        <v>0</v>
      </c>
      <c r="F25" s="99">
        <f t="shared" si="2"/>
        <v>0</v>
      </c>
      <c r="G25" s="81"/>
    </row>
    <row r="26" spans="1:7" x14ac:dyDescent="0.35">
      <c r="A26" s="78"/>
      <c r="B26" s="97">
        <f>SUMIF('2. Beräkning pro-rata MDD'!$A$5:$A$40, '3. HEU RIA, IA, CSA'!A26, '2. Beräkning pro-rata MDD'!$F$5:$F$40)</f>
        <v>0</v>
      </c>
      <c r="C26" s="98">
        <f t="shared" si="0"/>
        <v>322.5</v>
      </c>
      <c r="D26" s="79">
        <v>0</v>
      </c>
      <c r="E26" s="99">
        <f t="shared" si="1"/>
        <v>0</v>
      </c>
      <c r="F26" s="99">
        <f t="shared" si="2"/>
        <v>0</v>
      </c>
      <c r="G26" s="81"/>
    </row>
    <row r="27" spans="1:7" x14ac:dyDescent="0.35">
      <c r="A27" s="54" t="s">
        <v>59</v>
      </c>
      <c r="B27" s="24"/>
      <c r="C27" s="24"/>
      <c r="D27" s="24"/>
      <c r="E27" s="24"/>
      <c r="F27" s="24"/>
      <c r="G27" s="24"/>
    </row>
    <row r="29" spans="1:7" ht="21.5" thickBot="1" x14ac:dyDescent="0.55000000000000004">
      <c r="A29" s="7" t="s">
        <v>12</v>
      </c>
    </row>
    <row r="30" spans="1:7" ht="15.5" x14ac:dyDescent="0.35">
      <c r="A30" t="s">
        <v>64</v>
      </c>
      <c r="C30" s="38" t="s">
        <v>47</v>
      </c>
      <c r="D30" s="37"/>
      <c r="E30" s="37"/>
      <c r="F30" s="38" t="s">
        <v>48</v>
      </c>
      <c r="G30" s="37"/>
    </row>
    <row r="31" spans="1:7" ht="97.5" customHeight="1" thickBot="1" x14ac:dyDescent="0.4">
      <c r="A31" s="8" t="s">
        <v>6</v>
      </c>
      <c r="B31" s="5" t="s">
        <v>8</v>
      </c>
      <c r="C31" s="4" t="s">
        <v>45</v>
      </c>
      <c r="D31" s="9" t="s">
        <v>46</v>
      </c>
      <c r="E31" s="9" t="s">
        <v>15</v>
      </c>
      <c r="F31" s="9" t="s">
        <v>16</v>
      </c>
      <c r="G31" s="9" t="s">
        <v>50</v>
      </c>
    </row>
    <row r="32" spans="1:7" x14ac:dyDescent="0.35">
      <c r="A32" s="71" t="str">
        <f t="shared" ref="A32:A43" si="3">A15</f>
        <v>Olivia</v>
      </c>
      <c r="B32" s="72">
        <f t="shared" ref="B32:B43" si="4">E15</f>
        <v>2403.041825095057</v>
      </c>
      <c r="C32" s="83">
        <v>150</v>
      </c>
      <c r="D32" s="10">
        <f>SUM(E15*C32)</f>
        <v>360456.27376425854</v>
      </c>
      <c r="E32" s="11">
        <f>SUM(D32/$B$10)</f>
        <v>32899.752995040115</v>
      </c>
      <c r="F32" s="86">
        <v>0</v>
      </c>
      <c r="G32" s="40">
        <f t="shared" ref="G32:G43" si="5">IFERROR(MROUND(F32/E15,0.5),0)</f>
        <v>0</v>
      </c>
    </row>
    <row r="33" spans="1:8" x14ac:dyDescent="0.35">
      <c r="A33" s="71" t="str">
        <f t="shared" si="3"/>
        <v>Bengt Bengtsson</v>
      </c>
      <c r="B33" s="72">
        <f t="shared" si="4"/>
        <v>0</v>
      </c>
      <c r="C33" s="83">
        <v>0</v>
      </c>
      <c r="D33" s="100">
        <f t="shared" ref="D33:D43" si="6">SUM(B33*C33)</f>
        <v>0</v>
      </c>
      <c r="E33" s="11">
        <f t="shared" ref="E33:E39" si="7">SUM(D33/$B$10)</f>
        <v>0</v>
      </c>
      <c r="F33" s="86">
        <v>0</v>
      </c>
      <c r="G33" s="40">
        <f t="shared" si="5"/>
        <v>0</v>
      </c>
      <c r="H33" s="15"/>
    </row>
    <row r="34" spans="1:8" x14ac:dyDescent="0.35">
      <c r="A34" s="71">
        <f t="shared" si="3"/>
        <v>0</v>
      </c>
      <c r="B34" s="72">
        <f t="shared" si="4"/>
        <v>0</v>
      </c>
      <c r="C34" s="83">
        <v>0</v>
      </c>
      <c r="D34" s="10">
        <f t="shared" si="6"/>
        <v>0</v>
      </c>
      <c r="E34" s="11">
        <f t="shared" si="7"/>
        <v>0</v>
      </c>
      <c r="F34" s="94">
        <v>0</v>
      </c>
      <c r="G34" s="40">
        <f t="shared" si="5"/>
        <v>0</v>
      </c>
    </row>
    <row r="35" spans="1:8" x14ac:dyDescent="0.35">
      <c r="A35" s="71">
        <f t="shared" si="3"/>
        <v>0</v>
      </c>
      <c r="B35" s="72">
        <f t="shared" si="4"/>
        <v>0</v>
      </c>
      <c r="C35" s="83">
        <v>0</v>
      </c>
      <c r="D35" s="10">
        <f t="shared" si="6"/>
        <v>0</v>
      </c>
      <c r="E35" s="11">
        <f t="shared" si="7"/>
        <v>0</v>
      </c>
      <c r="F35" s="94">
        <v>0</v>
      </c>
      <c r="G35" s="40">
        <f t="shared" si="5"/>
        <v>0</v>
      </c>
    </row>
    <row r="36" spans="1:8" x14ac:dyDescent="0.35">
      <c r="A36" s="71">
        <f t="shared" si="3"/>
        <v>0</v>
      </c>
      <c r="B36" s="72">
        <f t="shared" si="4"/>
        <v>0</v>
      </c>
      <c r="C36" s="83">
        <v>0</v>
      </c>
      <c r="D36" s="10">
        <f t="shared" si="6"/>
        <v>0</v>
      </c>
      <c r="E36" s="11">
        <f t="shared" si="7"/>
        <v>0</v>
      </c>
      <c r="F36" s="94">
        <v>0</v>
      </c>
      <c r="G36" s="40">
        <f t="shared" si="5"/>
        <v>0</v>
      </c>
    </row>
    <row r="37" spans="1:8" x14ac:dyDescent="0.35">
      <c r="A37" s="71">
        <f t="shared" si="3"/>
        <v>0</v>
      </c>
      <c r="B37" s="72">
        <f t="shared" si="4"/>
        <v>0</v>
      </c>
      <c r="C37" s="83">
        <v>0</v>
      </c>
      <c r="D37" s="10">
        <f t="shared" si="6"/>
        <v>0</v>
      </c>
      <c r="E37" s="11">
        <f t="shared" si="7"/>
        <v>0</v>
      </c>
      <c r="F37" s="94">
        <v>0</v>
      </c>
      <c r="G37" s="40">
        <f t="shared" si="5"/>
        <v>0</v>
      </c>
    </row>
    <row r="38" spans="1:8" x14ac:dyDescent="0.35">
      <c r="A38" s="71">
        <f t="shared" si="3"/>
        <v>0</v>
      </c>
      <c r="B38" s="72">
        <f t="shared" si="4"/>
        <v>0</v>
      </c>
      <c r="C38" s="83">
        <v>0</v>
      </c>
      <c r="D38" s="10">
        <f t="shared" si="6"/>
        <v>0</v>
      </c>
      <c r="E38" s="11">
        <f t="shared" si="7"/>
        <v>0</v>
      </c>
      <c r="F38" s="94">
        <v>0</v>
      </c>
      <c r="G38" s="40">
        <f t="shared" si="5"/>
        <v>0</v>
      </c>
    </row>
    <row r="39" spans="1:8" x14ac:dyDescent="0.35">
      <c r="A39" s="71">
        <f t="shared" si="3"/>
        <v>0</v>
      </c>
      <c r="B39" s="72">
        <f t="shared" si="4"/>
        <v>0</v>
      </c>
      <c r="C39" s="83">
        <v>0</v>
      </c>
      <c r="D39" s="10">
        <f t="shared" si="6"/>
        <v>0</v>
      </c>
      <c r="E39" s="11">
        <f t="shared" si="7"/>
        <v>0</v>
      </c>
      <c r="F39" s="94">
        <v>0</v>
      </c>
      <c r="G39" s="40">
        <f t="shared" si="5"/>
        <v>0</v>
      </c>
    </row>
    <row r="40" spans="1:8" x14ac:dyDescent="0.35">
      <c r="A40" s="71">
        <f t="shared" si="3"/>
        <v>0</v>
      </c>
      <c r="B40" s="72">
        <f t="shared" si="4"/>
        <v>0</v>
      </c>
      <c r="C40" s="83">
        <v>0</v>
      </c>
      <c r="D40" s="10">
        <f t="shared" si="6"/>
        <v>0</v>
      </c>
      <c r="E40" s="11">
        <f>SUM(D40/$B$10)</f>
        <v>0</v>
      </c>
      <c r="F40" s="94">
        <v>0</v>
      </c>
      <c r="G40" s="40">
        <f t="shared" si="5"/>
        <v>0</v>
      </c>
    </row>
    <row r="41" spans="1:8" x14ac:dyDescent="0.35">
      <c r="A41" s="71">
        <f t="shared" si="3"/>
        <v>0</v>
      </c>
      <c r="B41" s="72">
        <f t="shared" si="4"/>
        <v>0</v>
      </c>
      <c r="C41" s="83">
        <v>0</v>
      </c>
      <c r="D41" s="10">
        <f t="shared" si="6"/>
        <v>0</v>
      </c>
      <c r="E41" s="11">
        <f>SUM(D41/$B$10)</f>
        <v>0</v>
      </c>
      <c r="F41" s="94">
        <v>0</v>
      </c>
      <c r="G41" s="40">
        <f t="shared" si="5"/>
        <v>0</v>
      </c>
    </row>
    <row r="42" spans="1:8" x14ac:dyDescent="0.35">
      <c r="A42" s="71">
        <f t="shared" si="3"/>
        <v>0</v>
      </c>
      <c r="B42" s="72">
        <f t="shared" si="4"/>
        <v>0</v>
      </c>
      <c r="C42" s="83">
        <v>0</v>
      </c>
      <c r="D42" s="10">
        <f t="shared" si="6"/>
        <v>0</v>
      </c>
      <c r="E42" s="11">
        <f t="shared" ref="E42:E43" si="8">SUM(D42/$B$10)</f>
        <v>0</v>
      </c>
      <c r="F42" s="94">
        <v>0</v>
      </c>
      <c r="G42" s="40">
        <f t="shared" si="5"/>
        <v>0</v>
      </c>
    </row>
    <row r="43" spans="1:8" ht="15" thickBot="1" x14ac:dyDescent="0.4">
      <c r="A43" s="71">
        <f t="shared" si="3"/>
        <v>0</v>
      </c>
      <c r="B43" s="72">
        <f t="shared" si="4"/>
        <v>0</v>
      </c>
      <c r="C43" s="84">
        <v>0</v>
      </c>
      <c r="D43" s="10">
        <f t="shared" si="6"/>
        <v>0</v>
      </c>
      <c r="E43" s="11">
        <f t="shared" si="8"/>
        <v>0</v>
      </c>
      <c r="F43" s="94">
        <v>0</v>
      </c>
      <c r="G43" s="41">
        <f t="shared" si="5"/>
        <v>0</v>
      </c>
    </row>
    <row r="44" spans="1:8" x14ac:dyDescent="0.35">
      <c r="A44" s="12" t="s">
        <v>17</v>
      </c>
      <c r="B44" s="13"/>
      <c r="C44" s="13"/>
      <c r="D44" s="10">
        <f>SUM(D32:D43)</f>
        <v>360456.27376425854</v>
      </c>
      <c r="F44" s="36"/>
      <c r="G44" s="36"/>
    </row>
    <row r="45" spans="1:8" x14ac:dyDescent="0.35">
      <c r="A45" s="33" t="s">
        <v>71</v>
      </c>
      <c r="B45" s="28"/>
      <c r="C45" s="30">
        <f>SUM(C32:C43)/(215/12)</f>
        <v>8.3720930232558128</v>
      </c>
      <c r="D45" s="28"/>
      <c r="E45" s="124">
        <f>SUM(D44/$B$10)</f>
        <v>32899.752995040115</v>
      </c>
    </row>
    <row r="48" spans="1:8" ht="18.5" x14ac:dyDescent="0.45">
      <c r="A48" s="14" t="s">
        <v>18</v>
      </c>
    </row>
    <row r="49" spans="1:20" x14ac:dyDescent="0.35">
      <c r="A49" t="s">
        <v>65</v>
      </c>
    </row>
    <row r="50" spans="1:20" ht="58.5" thickBot="1" x14ac:dyDescent="0.4">
      <c r="A50" s="8" t="s">
        <v>6</v>
      </c>
      <c r="B50" s="5" t="s">
        <v>9</v>
      </c>
      <c r="C50" s="119" t="s">
        <v>19</v>
      </c>
      <c r="D50" s="119" t="s">
        <v>21</v>
      </c>
      <c r="E50" s="119" t="s">
        <v>19</v>
      </c>
      <c r="F50" s="119" t="s">
        <v>21</v>
      </c>
      <c r="G50" s="119" t="s">
        <v>19</v>
      </c>
      <c r="H50" s="119" t="s">
        <v>21</v>
      </c>
      <c r="I50" s="119" t="s">
        <v>19</v>
      </c>
      <c r="J50" s="119" t="s">
        <v>21</v>
      </c>
      <c r="K50" s="119" t="s">
        <v>19</v>
      </c>
      <c r="L50" s="119" t="s">
        <v>21</v>
      </c>
      <c r="M50" s="119" t="s">
        <v>19</v>
      </c>
      <c r="N50" s="119" t="s">
        <v>21</v>
      </c>
      <c r="O50" s="119" t="s">
        <v>19</v>
      </c>
      <c r="P50" s="119" t="s">
        <v>21</v>
      </c>
      <c r="Q50" s="119" t="s">
        <v>19</v>
      </c>
      <c r="R50" s="120" t="s">
        <v>21</v>
      </c>
      <c r="S50" s="9" t="s">
        <v>66</v>
      </c>
    </row>
    <row r="51" spans="1:20" x14ac:dyDescent="0.35">
      <c r="A51" s="101" t="str">
        <f t="shared" ref="A51:A62" si="9">A15</f>
        <v>Olivia</v>
      </c>
      <c r="B51" s="102">
        <f t="shared" ref="B51:B62" si="10">SUM(F15)</f>
        <v>219.33168663360078</v>
      </c>
      <c r="C51" s="95">
        <v>50</v>
      </c>
      <c r="D51" s="27">
        <f>$B51*C51</f>
        <v>10966.584331680038</v>
      </c>
      <c r="E51" s="95">
        <v>40</v>
      </c>
      <c r="F51" s="27">
        <f>B51*E51</f>
        <v>8773.2674653440317</v>
      </c>
      <c r="G51" s="95">
        <v>40</v>
      </c>
      <c r="H51" s="27">
        <f>B51*G51</f>
        <v>8773.2674653440317</v>
      </c>
      <c r="I51" s="95">
        <v>10</v>
      </c>
      <c r="J51" s="27">
        <f>B51*I51</f>
        <v>2193.3168663360079</v>
      </c>
      <c r="K51" s="95"/>
      <c r="L51" s="27">
        <f>B51*K51</f>
        <v>0</v>
      </c>
      <c r="M51" s="95">
        <v>10</v>
      </c>
      <c r="N51" s="27">
        <f>B51*M51</f>
        <v>2193.3168663360079</v>
      </c>
      <c r="O51" s="95"/>
      <c r="P51" s="27">
        <f>B51*O51</f>
        <v>0</v>
      </c>
      <c r="Q51" s="95"/>
      <c r="R51" s="115">
        <f>B51*Q51</f>
        <v>0</v>
      </c>
      <c r="S51" s="116">
        <f>C51+E51+G51+I51+K51+M51+O51+Q51</f>
        <v>150</v>
      </c>
      <c r="T51" t="s">
        <v>67</v>
      </c>
    </row>
    <row r="52" spans="1:20" x14ac:dyDescent="0.35">
      <c r="A52" s="101" t="str">
        <f t="shared" si="9"/>
        <v>Bengt Bengtsson</v>
      </c>
      <c r="B52" s="103">
        <f t="shared" si="10"/>
        <v>0</v>
      </c>
      <c r="C52" s="95"/>
      <c r="D52" s="27">
        <f>B52*C52</f>
        <v>0</v>
      </c>
      <c r="E52" s="95"/>
      <c r="F52" s="27">
        <f t="shared" ref="F52:F62" si="11">B52*E52</f>
        <v>0</v>
      </c>
      <c r="G52" s="95"/>
      <c r="H52" s="27">
        <f t="shared" ref="H52:H62" si="12">B52*G52</f>
        <v>0</v>
      </c>
      <c r="I52" s="95"/>
      <c r="J52" s="27">
        <f t="shared" ref="J52:J62" si="13">B52*I52</f>
        <v>0</v>
      </c>
      <c r="K52" s="95"/>
      <c r="L52" s="27">
        <f t="shared" ref="L52:L62" si="14">B52*K52</f>
        <v>0</v>
      </c>
      <c r="M52" s="95"/>
      <c r="N52" s="27">
        <f t="shared" ref="N52:N62" si="15">B52*M52</f>
        <v>0</v>
      </c>
      <c r="O52" s="95"/>
      <c r="P52" s="27">
        <f t="shared" ref="P52:P62" si="16">B52*O52</f>
        <v>0</v>
      </c>
      <c r="Q52" s="95"/>
      <c r="R52" s="115">
        <f t="shared" ref="R52:R62" si="17">B52*Q52</f>
        <v>0</v>
      </c>
      <c r="S52" s="116">
        <f t="shared" ref="S52:S62" si="18">C52+E52+G52+I52+K52+M52+O52+Q52</f>
        <v>0</v>
      </c>
      <c r="T52" t="s">
        <v>67</v>
      </c>
    </row>
    <row r="53" spans="1:20" x14ac:dyDescent="0.35">
      <c r="A53" s="101">
        <f t="shared" si="9"/>
        <v>0</v>
      </c>
      <c r="B53" s="102">
        <f t="shared" si="10"/>
        <v>0</v>
      </c>
      <c r="C53" s="95"/>
      <c r="D53" s="27">
        <f t="shared" ref="D53:D62" si="19">$B53*C53</f>
        <v>0</v>
      </c>
      <c r="E53" s="95"/>
      <c r="F53" s="27">
        <f t="shared" si="11"/>
        <v>0</v>
      </c>
      <c r="G53" s="95"/>
      <c r="H53" s="27">
        <f t="shared" si="12"/>
        <v>0</v>
      </c>
      <c r="I53" s="95"/>
      <c r="J53" s="27">
        <f t="shared" si="13"/>
        <v>0</v>
      </c>
      <c r="K53" s="95"/>
      <c r="L53" s="27">
        <f t="shared" si="14"/>
        <v>0</v>
      </c>
      <c r="M53" s="95"/>
      <c r="N53" s="27">
        <f t="shared" si="15"/>
        <v>0</v>
      </c>
      <c r="O53" s="95"/>
      <c r="P53" s="27">
        <f t="shared" si="16"/>
        <v>0</v>
      </c>
      <c r="Q53" s="95"/>
      <c r="R53" s="115">
        <f t="shared" si="17"/>
        <v>0</v>
      </c>
      <c r="S53" s="116">
        <f t="shared" si="18"/>
        <v>0</v>
      </c>
      <c r="T53" t="s">
        <v>67</v>
      </c>
    </row>
    <row r="54" spans="1:20" x14ac:dyDescent="0.35">
      <c r="A54" s="101">
        <f t="shared" si="9"/>
        <v>0</v>
      </c>
      <c r="B54" s="103">
        <f t="shared" si="10"/>
        <v>0</v>
      </c>
      <c r="C54" s="95"/>
      <c r="D54" s="27">
        <f t="shared" si="19"/>
        <v>0</v>
      </c>
      <c r="E54" s="95"/>
      <c r="F54" s="27">
        <f t="shared" si="11"/>
        <v>0</v>
      </c>
      <c r="G54" s="95"/>
      <c r="H54" s="27">
        <f t="shared" si="12"/>
        <v>0</v>
      </c>
      <c r="I54" s="95"/>
      <c r="J54" s="27">
        <f t="shared" si="13"/>
        <v>0</v>
      </c>
      <c r="K54" s="95"/>
      <c r="L54" s="27">
        <f t="shared" si="14"/>
        <v>0</v>
      </c>
      <c r="M54" s="95"/>
      <c r="N54" s="27">
        <f t="shared" si="15"/>
        <v>0</v>
      </c>
      <c r="O54" s="95"/>
      <c r="P54" s="27">
        <f t="shared" si="16"/>
        <v>0</v>
      </c>
      <c r="Q54" s="95"/>
      <c r="R54" s="115">
        <f t="shared" si="17"/>
        <v>0</v>
      </c>
      <c r="S54" s="116">
        <f t="shared" si="18"/>
        <v>0</v>
      </c>
      <c r="T54" t="s">
        <v>67</v>
      </c>
    </row>
    <row r="55" spans="1:20" x14ac:dyDescent="0.35">
      <c r="A55" s="101">
        <f t="shared" si="9"/>
        <v>0</v>
      </c>
      <c r="B55" s="102">
        <f t="shared" si="10"/>
        <v>0</v>
      </c>
      <c r="C55" s="95"/>
      <c r="D55" s="27">
        <f t="shared" si="19"/>
        <v>0</v>
      </c>
      <c r="E55" s="95"/>
      <c r="F55" s="27">
        <f t="shared" si="11"/>
        <v>0</v>
      </c>
      <c r="G55" s="95"/>
      <c r="H55" s="27">
        <f t="shared" si="12"/>
        <v>0</v>
      </c>
      <c r="I55" s="95"/>
      <c r="J55" s="27">
        <f t="shared" si="13"/>
        <v>0</v>
      </c>
      <c r="K55" s="95"/>
      <c r="L55" s="27">
        <f t="shared" si="14"/>
        <v>0</v>
      </c>
      <c r="M55" s="95"/>
      <c r="N55" s="27">
        <f t="shared" si="15"/>
        <v>0</v>
      </c>
      <c r="O55" s="95"/>
      <c r="P55" s="27">
        <f t="shared" si="16"/>
        <v>0</v>
      </c>
      <c r="Q55" s="95"/>
      <c r="R55" s="115">
        <f t="shared" si="17"/>
        <v>0</v>
      </c>
      <c r="S55" s="116">
        <f t="shared" si="18"/>
        <v>0</v>
      </c>
      <c r="T55" t="s">
        <v>67</v>
      </c>
    </row>
    <row r="56" spans="1:20" x14ac:dyDescent="0.35">
      <c r="A56" s="101">
        <f t="shared" si="9"/>
        <v>0</v>
      </c>
      <c r="B56" s="103">
        <f t="shared" si="10"/>
        <v>0</v>
      </c>
      <c r="C56" s="95"/>
      <c r="D56" s="27">
        <f t="shared" si="19"/>
        <v>0</v>
      </c>
      <c r="E56" s="95"/>
      <c r="F56" s="27">
        <f t="shared" si="11"/>
        <v>0</v>
      </c>
      <c r="G56" s="95"/>
      <c r="H56" s="27">
        <f t="shared" si="12"/>
        <v>0</v>
      </c>
      <c r="I56" s="95"/>
      <c r="J56" s="27">
        <f t="shared" si="13"/>
        <v>0</v>
      </c>
      <c r="K56" s="95"/>
      <c r="L56" s="27">
        <f t="shared" si="14"/>
        <v>0</v>
      </c>
      <c r="M56" s="95"/>
      <c r="N56" s="27">
        <f t="shared" si="15"/>
        <v>0</v>
      </c>
      <c r="O56" s="95"/>
      <c r="P56" s="27">
        <f t="shared" si="16"/>
        <v>0</v>
      </c>
      <c r="Q56" s="95"/>
      <c r="R56" s="115">
        <f t="shared" si="17"/>
        <v>0</v>
      </c>
      <c r="S56" s="116">
        <f t="shared" si="18"/>
        <v>0</v>
      </c>
      <c r="T56" t="s">
        <v>67</v>
      </c>
    </row>
    <row r="57" spans="1:20" x14ac:dyDescent="0.35">
      <c r="A57" s="101">
        <f t="shared" si="9"/>
        <v>0</v>
      </c>
      <c r="B57" s="102">
        <f t="shared" si="10"/>
        <v>0</v>
      </c>
      <c r="C57" s="95"/>
      <c r="D57" s="27">
        <f t="shared" si="19"/>
        <v>0</v>
      </c>
      <c r="E57" s="95"/>
      <c r="F57" s="27">
        <f t="shared" si="11"/>
        <v>0</v>
      </c>
      <c r="G57" s="95"/>
      <c r="H57" s="27">
        <f t="shared" si="12"/>
        <v>0</v>
      </c>
      <c r="I57" s="95"/>
      <c r="J57" s="27">
        <f t="shared" si="13"/>
        <v>0</v>
      </c>
      <c r="K57" s="95"/>
      <c r="L57" s="27">
        <f t="shared" si="14"/>
        <v>0</v>
      </c>
      <c r="M57" s="95"/>
      <c r="N57" s="27">
        <f t="shared" si="15"/>
        <v>0</v>
      </c>
      <c r="O57" s="95"/>
      <c r="P57" s="27">
        <f t="shared" si="16"/>
        <v>0</v>
      </c>
      <c r="Q57" s="95"/>
      <c r="R57" s="115">
        <f t="shared" si="17"/>
        <v>0</v>
      </c>
      <c r="S57" s="116">
        <f t="shared" si="18"/>
        <v>0</v>
      </c>
      <c r="T57" t="s">
        <v>67</v>
      </c>
    </row>
    <row r="58" spans="1:20" x14ac:dyDescent="0.35">
      <c r="A58" s="101">
        <f t="shared" si="9"/>
        <v>0</v>
      </c>
      <c r="B58" s="103">
        <f t="shared" si="10"/>
        <v>0</v>
      </c>
      <c r="C58" s="95"/>
      <c r="D58" s="27">
        <f t="shared" si="19"/>
        <v>0</v>
      </c>
      <c r="E58" s="95"/>
      <c r="F58" s="27">
        <f t="shared" si="11"/>
        <v>0</v>
      </c>
      <c r="G58" s="95"/>
      <c r="H58" s="27">
        <f t="shared" si="12"/>
        <v>0</v>
      </c>
      <c r="I58" s="95"/>
      <c r="J58" s="27">
        <f t="shared" si="13"/>
        <v>0</v>
      </c>
      <c r="K58" s="95"/>
      <c r="L58" s="27">
        <f t="shared" si="14"/>
        <v>0</v>
      </c>
      <c r="M58" s="95"/>
      <c r="N58" s="27">
        <f t="shared" si="15"/>
        <v>0</v>
      </c>
      <c r="O58" s="95"/>
      <c r="P58" s="27">
        <f t="shared" si="16"/>
        <v>0</v>
      </c>
      <c r="Q58" s="95"/>
      <c r="R58" s="115">
        <f t="shared" si="17"/>
        <v>0</v>
      </c>
      <c r="S58" s="116">
        <f t="shared" si="18"/>
        <v>0</v>
      </c>
      <c r="T58" t="s">
        <v>67</v>
      </c>
    </row>
    <row r="59" spans="1:20" x14ac:dyDescent="0.35">
      <c r="A59" s="101">
        <f t="shared" si="9"/>
        <v>0</v>
      </c>
      <c r="B59" s="102">
        <f t="shared" si="10"/>
        <v>0</v>
      </c>
      <c r="C59" s="95"/>
      <c r="D59" s="27">
        <f t="shared" si="19"/>
        <v>0</v>
      </c>
      <c r="E59" s="95"/>
      <c r="F59" s="27">
        <f t="shared" si="11"/>
        <v>0</v>
      </c>
      <c r="G59" s="95"/>
      <c r="H59" s="27">
        <f t="shared" si="12"/>
        <v>0</v>
      </c>
      <c r="I59" s="95"/>
      <c r="J59" s="27">
        <f t="shared" si="13"/>
        <v>0</v>
      </c>
      <c r="K59" s="95"/>
      <c r="L59" s="27">
        <f t="shared" si="14"/>
        <v>0</v>
      </c>
      <c r="M59" s="95"/>
      <c r="N59" s="27">
        <f t="shared" si="15"/>
        <v>0</v>
      </c>
      <c r="O59" s="95"/>
      <c r="P59" s="27">
        <f t="shared" si="16"/>
        <v>0</v>
      </c>
      <c r="Q59" s="95"/>
      <c r="R59" s="115">
        <f t="shared" si="17"/>
        <v>0</v>
      </c>
      <c r="S59" s="116">
        <f t="shared" si="18"/>
        <v>0</v>
      </c>
      <c r="T59" t="s">
        <v>67</v>
      </c>
    </row>
    <row r="60" spans="1:20" x14ac:dyDescent="0.35">
      <c r="A60" s="101">
        <f t="shared" si="9"/>
        <v>0</v>
      </c>
      <c r="B60" s="103">
        <f t="shared" si="10"/>
        <v>0</v>
      </c>
      <c r="C60" s="95"/>
      <c r="D60" s="27">
        <f t="shared" si="19"/>
        <v>0</v>
      </c>
      <c r="E60" s="95"/>
      <c r="F60" s="27">
        <f t="shared" si="11"/>
        <v>0</v>
      </c>
      <c r="G60" s="95"/>
      <c r="H60" s="27">
        <f t="shared" si="12"/>
        <v>0</v>
      </c>
      <c r="I60" s="95"/>
      <c r="J60" s="27">
        <f t="shared" si="13"/>
        <v>0</v>
      </c>
      <c r="K60" s="95"/>
      <c r="L60" s="27">
        <f t="shared" si="14"/>
        <v>0</v>
      </c>
      <c r="M60" s="95"/>
      <c r="N60" s="27">
        <f t="shared" si="15"/>
        <v>0</v>
      </c>
      <c r="O60" s="95"/>
      <c r="P60" s="27">
        <f t="shared" si="16"/>
        <v>0</v>
      </c>
      <c r="Q60" s="95"/>
      <c r="R60" s="115">
        <f t="shared" si="17"/>
        <v>0</v>
      </c>
      <c r="S60" s="116">
        <f t="shared" si="18"/>
        <v>0</v>
      </c>
      <c r="T60" t="s">
        <v>67</v>
      </c>
    </row>
    <row r="61" spans="1:20" x14ac:dyDescent="0.35">
      <c r="A61" s="101">
        <f t="shared" si="9"/>
        <v>0</v>
      </c>
      <c r="B61" s="102">
        <f t="shared" si="10"/>
        <v>0</v>
      </c>
      <c r="C61" s="95"/>
      <c r="D61" s="27">
        <f t="shared" si="19"/>
        <v>0</v>
      </c>
      <c r="E61" s="95"/>
      <c r="F61" s="27">
        <f t="shared" si="11"/>
        <v>0</v>
      </c>
      <c r="G61" s="95"/>
      <c r="H61" s="27">
        <f t="shared" si="12"/>
        <v>0</v>
      </c>
      <c r="I61" s="95"/>
      <c r="J61" s="27">
        <f t="shared" si="13"/>
        <v>0</v>
      </c>
      <c r="K61" s="95"/>
      <c r="L61" s="27">
        <f t="shared" si="14"/>
        <v>0</v>
      </c>
      <c r="M61" s="95"/>
      <c r="N61" s="27">
        <f t="shared" si="15"/>
        <v>0</v>
      </c>
      <c r="O61" s="95"/>
      <c r="P61" s="27">
        <f t="shared" si="16"/>
        <v>0</v>
      </c>
      <c r="Q61" s="95"/>
      <c r="R61" s="115">
        <f t="shared" si="17"/>
        <v>0</v>
      </c>
      <c r="S61" s="116">
        <f t="shared" si="18"/>
        <v>0</v>
      </c>
      <c r="T61" t="s">
        <v>67</v>
      </c>
    </row>
    <row r="62" spans="1:20" ht="15" thickBot="1" x14ac:dyDescent="0.4">
      <c r="A62" s="101">
        <f t="shared" si="9"/>
        <v>0</v>
      </c>
      <c r="B62" s="103">
        <f t="shared" si="10"/>
        <v>0</v>
      </c>
      <c r="C62" s="96"/>
      <c r="D62" s="27">
        <f t="shared" si="19"/>
        <v>0</v>
      </c>
      <c r="E62" s="96"/>
      <c r="F62" s="27">
        <f t="shared" si="11"/>
        <v>0</v>
      </c>
      <c r="G62" s="96"/>
      <c r="H62" s="27">
        <f t="shared" si="12"/>
        <v>0</v>
      </c>
      <c r="I62" s="96"/>
      <c r="J62" s="27">
        <f t="shared" si="13"/>
        <v>0</v>
      </c>
      <c r="K62" s="96"/>
      <c r="L62" s="27">
        <f t="shared" si="14"/>
        <v>0</v>
      </c>
      <c r="M62" s="96"/>
      <c r="N62" s="27">
        <f t="shared" si="15"/>
        <v>0</v>
      </c>
      <c r="O62" s="96"/>
      <c r="P62" s="27">
        <f t="shared" si="16"/>
        <v>0</v>
      </c>
      <c r="Q62" s="96"/>
      <c r="R62" s="115">
        <f t="shared" si="17"/>
        <v>0</v>
      </c>
      <c r="S62" s="116">
        <f t="shared" si="18"/>
        <v>0</v>
      </c>
      <c r="T62" t="s">
        <v>67</v>
      </c>
    </row>
    <row r="63" spans="1:20" x14ac:dyDescent="0.35">
      <c r="A63" s="32" t="s">
        <v>39</v>
      </c>
      <c r="B63" s="28"/>
      <c r="C63" s="30">
        <f>SUM(C51:C62)/(215/12)</f>
        <v>2.7906976744186043</v>
      </c>
      <c r="D63" s="31">
        <f>SUM(D51:D62)</f>
        <v>10966.584331680038</v>
      </c>
      <c r="E63" s="30">
        <f>SUM(E51:E62)/(215/12)</f>
        <v>2.2325581395348837</v>
      </c>
      <c r="F63" s="31">
        <f t="shared" ref="F63:L63" si="20">SUM(F51:F62)</f>
        <v>8773.2674653440317</v>
      </c>
      <c r="G63" s="30">
        <f>SUM(G51:G62)/(215/12)</f>
        <v>2.2325581395348837</v>
      </c>
      <c r="H63" s="31">
        <f t="shared" si="20"/>
        <v>8773.2674653440317</v>
      </c>
      <c r="I63" s="30">
        <f>SUM(I51:I62)/(215/12)</f>
        <v>0.55813953488372092</v>
      </c>
      <c r="J63" s="31">
        <f t="shared" si="20"/>
        <v>2193.3168663360079</v>
      </c>
      <c r="K63" s="30">
        <f>SUM(K51:K62)/(215/12)</f>
        <v>0</v>
      </c>
      <c r="L63" s="31">
        <f t="shared" si="20"/>
        <v>0</v>
      </c>
      <c r="M63" s="30">
        <f>SUM(M51:M62)/(215/12)</f>
        <v>0.55813953488372092</v>
      </c>
      <c r="N63" s="31">
        <f t="shared" ref="N63" si="21">SUM(N51:N62)</f>
        <v>2193.3168663360079</v>
      </c>
      <c r="O63" s="30">
        <f>SUM(O51:O62)/(215/12)</f>
        <v>0</v>
      </c>
      <c r="P63" s="31">
        <f t="shared" ref="P63" si="22">SUM(P51:P62)</f>
        <v>0</v>
      </c>
      <c r="Q63" s="30">
        <f>SUM(Q51:Q62)/(215/12)</f>
        <v>0</v>
      </c>
      <c r="R63" s="31">
        <f t="shared" ref="R63" si="23">SUM(R51:R62)</f>
        <v>0</v>
      </c>
      <c r="S63" s="117">
        <f>D63+F63+H63+J63+L63+N63+P63+R63</f>
        <v>32899.752995040122</v>
      </c>
      <c r="T63" t="s">
        <v>68</v>
      </c>
    </row>
    <row r="64" spans="1:20" x14ac:dyDescent="0.35">
      <c r="S64" s="118">
        <f>C63+E63+G63+I63+K63+M63+O63+Q63</f>
        <v>8.3720930232558146</v>
      </c>
      <c r="T64" t="s">
        <v>69</v>
      </c>
    </row>
  </sheetData>
  <sheetProtection sheet="1" selectLockedCells="1"/>
  <protectedRanges>
    <protectedRange sqref="C32:C43 A32:A43" name="Område1_4"/>
    <protectedRange sqref="B32:B43" name="Område1_8_1"/>
    <protectedRange sqref="C51:C62 E51:E62 G51:G62 I51:I62 K51:K62 M51:M62 O51:O62 Q51:Q62 A51:A62" name="Område1_4_1"/>
    <protectedRange sqref="B51:B62" name="Område1_8_1_1"/>
    <protectedRange sqref="B7" name="Område1_7_2"/>
    <protectedRange sqref="A22:A26 D22:D26" name="Område1_2"/>
    <protectedRange sqref="A15:A17" name="Område1_1_1"/>
    <protectedRange sqref="A18:A21" name="Område1_3_1"/>
    <protectedRange sqref="D16:D21 D15:F15 E16:F26 B15:C26" name="Område1_7_3"/>
  </protectedRanges>
  <mergeCells count="1">
    <mergeCell ref="B5:D5"/>
  </mergeCells>
  <phoneticPr fontId="11" type="noConversion"/>
  <hyperlinks>
    <hyperlink ref="C10" r:id="rId1" display="€" xr:uid="{BE4DE598-CBEC-4912-947B-66F2F5081367}"/>
  </hyperlinks>
  <pageMargins left="0.7" right="0.7" top="0.75" bottom="0.75" header="0.3" footer="0.3"/>
  <pageSetup paperSize="9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E0B13-F137-44A8-8B9A-775866C941D6}">
  <sheetPr codeName="Blad3">
    <tabColor theme="8" tint="0.79998168889431442"/>
  </sheetPr>
  <dimension ref="A2:Q60"/>
  <sheetViews>
    <sheetView showGridLines="0" topLeftCell="A6" workbookViewId="0">
      <selection activeCell="B6" sqref="B6:C6"/>
    </sheetView>
  </sheetViews>
  <sheetFormatPr defaultRowHeight="14.5" x14ac:dyDescent="0.35"/>
  <cols>
    <col min="1" max="1" width="30.54296875" customWidth="1"/>
    <col min="2" max="2" width="21.7265625" bestFit="1" customWidth="1"/>
    <col min="3" max="3" width="16.7265625" customWidth="1"/>
    <col min="4" max="5" width="13" customWidth="1"/>
    <col min="6" max="6" width="13.26953125" customWidth="1"/>
    <col min="7" max="7" width="20" bestFit="1" customWidth="1"/>
    <col min="8" max="8" width="26.1796875" customWidth="1"/>
    <col min="17" max="17" width="20" bestFit="1" customWidth="1"/>
  </cols>
  <sheetData>
    <row r="2" spans="1:7" ht="23.5" x14ac:dyDescent="0.55000000000000004">
      <c r="A2" s="17" t="s">
        <v>0</v>
      </c>
    </row>
    <row r="3" spans="1:7" ht="23.5" x14ac:dyDescent="0.55000000000000004">
      <c r="A3" s="17" t="s">
        <v>1</v>
      </c>
    </row>
    <row r="5" spans="1:7" ht="15" thickBot="1" x14ac:dyDescent="0.4"/>
    <row r="6" spans="1:7" ht="19" thickBot="1" x14ac:dyDescent="0.5">
      <c r="A6" s="1" t="s">
        <v>2</v>
      </c>
      <c r="B6" s="128"/>
      <c r="C6" s="130"/>
    </row>
    <row r="7" spans="1:7" ht="18.5" x14ac:dyDescent="0.45">
      <c r="A7" s="2"/>
      <c r="B7" t="s">
        <v>30</v>
      </c>
      <c r="C7" t="s">
        <v>31</v>
      </c>
    </row>
    <row r="8" spans="1:7" ht="18.5" x14ac:dyDescent="0.45">
      <c r="A8" s="1" t="s">
        <v>3</v>
      </c>
      <c r="B8" s="76">
        <v>44896</v>
      </c>
      <c r="C8" s="77">
        <v>45260</v>
      </c>
    </row>
    <row r="9" spans="1:7" ht="18.5" x14ac:dyDescent="0.45">
      <c r="A9" s="2" t="s">
        <v>33</v>
      </c>
      <c r="B9" s="61">
        <f>DATEDIF($B$8, $C$8, "M")+1</f>
        <v>12</v>
      </c>
    </row>
    <row r="10" spans="1:7" ht="18.5" x14ac:dyDescent="0.45">
      <c r="A10" s="2" t="s">
        <v>34</v>
      </c>
      <c r="B10" s="61">
        <f>MROUND(215/12*B9, 0.5)</f>
        <v>215</v>
      </c>
      <c r="C10" s="20" t="s">
        <v>52</v>
      </c>
    </row>
    <row r="11" spans="1:7" ht="18.5" x14ac:dyDescent="0.45">
      <c r="A11" s="1" t="s">
        <v>4</v>
      </c>
      <c r="B11" s="78">
        <v>10.956200000000001</v>
      </c>
      <c r="C11" s="75" t="s">
        <v>20</v>
      </c>
    </row>
    <row r="12" spans="1:7" ht="15.5" x14ac:dyDescent="0.35">
      <c r="E12" s="16"/>
    </row>
    <row r="14" spans="1:7" ht="21" x14ac:dyDescent="0.5">
      <c r="A14" s="3" t="s">
        <v>5</v>
      </c>
    </row>
    <row r="15" spans="1:7" x14ac:dyDescent="0.35">
      <c r="A15" t="s">
        <v>64</v>
      </c>
    </row>
    <row r="16" spans="1:7" ht="58.5" thickBot="1" x14ac:dyDescent="0.4">
      <c r="A16" s="6" t="s">
        <v>6</v>
      </c>
      <c r="B16" s="25" t="s">
        <v>37</v>
      </c>
      <c r="C16" s="4" t="s">
        <v>35</v>
      </c>
      <c r="D16" s="4" t="s">
        <v>7</v>
      </c>
      <c r="E16" s="5" t="s">
        <v>8</v>
      </c>
      <c r="F16" s="5" t="s">
        <v>9</v>
      </c>
      <c r="G16" s="21" t="s">
        <v>63</v>
      </c>
    </row>
    <row r="17" spans="1:17" x14ac:dyDescent="0.35">
      <c r="A17" s="78" t="s">
        <v>10</v>
      </c>
      <c r="B17" s="64">
        <f>SUMIF('2. Beräkning pro-rata MDD'!$A$5:$A$40, '4. ERC'!A17, '2. Beräkning pro-rata MDD'!$F$5:$F$40)</f>
        <v>0</v>
      </c>
      <c r="C17" s="63">
        <f>MROUND(SUM($B$10+B17), 0.5)</f>
        <v>215</v>
      </c>
      <c r="D17" s="79">
        <v>1450800</v>
      </c>
      <c r="E17" s="62">
        <f t="shared" ref="E17:E28" si="0">D17/C17</f>
        <v>6747.9069767441861</v>
      </c>
      <c r="F17" s="62">
        <f>SUM(E17/$B$11)</f>
        <v>615.89848457897676</v>
      </c>
      <c r="G17" s="80"/>
    </row>
    <row r="18" spans="1:17" x14ac:dyDescent="0.35">
      <c r="A18" s="78" t="s">
        <v>11</v>
      </c>
      <c r="B18" s="64">
        <f>SUMIF('2. Beräkning pro-rata MDD'!$A$5:$A$40, '4. ERC'!A18, '2. Beräkning pro-rata MDD'!$F$5:$F$40)</f>
        <v>-26.875</v>
      </c>
      <c r="C18" s="63">
        <f t="shared" ref="C18:C28" si="1">MROUND(SUM($B$10+B18), 0.5)</f>
        <v>188</v>
      </c>
      <c r="D18" s="79">
        <v>720750</v>
      </c>
      <c r="E18" s="62">
        <f t="shared" si="0"/>
        <v>3833.7765957446809</v>
      </c>
      <c r="F18" s="62">
        <f t="shared" ref="F18:F28" si="2">SUM(E18/$B$11)</f>
        <v>349.91845674090291</v>
      </c>
      <c r="G18" s="81"/>
    </row>
    <row r="19" spans="1:17" x14ac:dyDescent="0.35">
      <c r="A19" s="78" t="s">
        <v>32</v>
      </c>
      <c r="B19" s="64">
        <f>SUMIF('2. Beräkning pro-rata MDD'!$A$5:$A$40, '4. ERC'!A19, '2. Beräkning pro-rata MDD'!$F$5:$F$40)</f>
        <v>0</v>
      </c>
      <c r="C19" s="63">
        <f t="shared" si="1"/>
        <v>215</v>
      </c>
      <c r="D19" s="79">
        <v>500000</v>
      </c>
      <c r="E19" s="62">
        <f t="shared" si="0"/>
        <v>2325.5813953488373</v>
      </c>
      <c r="F19" s="62">
        <f t="shared" si="2"/>
        <v>212.26167789460189</v>
      </c>
      <c r="G19" s="81" t="s">
        <v>40</v>
      </c>
    </row>
    <row r="20" spans="1:17" x14ac:dyDescent="0.35">
      <c r="A20" s="78" t="s">
        <v>38</v>
      </c>
      <c r="B20" s="64">
        <f>SUMIF('2. Beräkning pro-rata MDD'!$A$5:$A$40, '4. ERC'!A20, '2. Beräkning pro-rata MDD'!$F$5:$F$40)</f>
        <v>0</v>
      </c>
      <c r="C20" s="63">
        <f t="shared" si="1"/>
        <v>215</v>
      </c>
      <c r="D20" s="79">
        <v>0</v>
      </c>
      <c r="E20" s="62">
        <f t="shared" si="0"/>
        <v>0</v>
      </c>
      <c r="F20" s="62">
        <f t="shared" si="2"/>
        <v>0</v>
      </c>
      <c r="G20" s="81" t="s">
        <v>53</v>
      </c>
    </row>
    <row r="21" spans="1:17" x14ac:dyDescent="0.35">
      <c r="A21" s="78" t="s">
        <v>55</v>
      </c>
      <c r="B21" s="64">
        <f>SUMIF('2. Beräkning pro-rata MDD'!$A$5:$A$40, '4. ERC'!A21, '2. Beräkning pro-rata MDD'!$F$5:$F$40)</f>
        <v>-59.393750000000004</v>
      </c>
      <c r="C21" s="63">
        <f t="shared" si="1"/>
        <v>155.5</v>
      </c>
      <c r="D21" s="79">
        <v>0</v>
      </c>
      <c r="E21" s="62">
        <f t="shared" si="0"/>
        <v>0</v>
      </c>
      <c r="F21" s="62">
        <f t="shared" si="2"/>
        <v>0</v>
      </c>
      <c r="G21" s="81"/>
    </row>
    <row r="22" spans="1:17" x14ac:dyDescent="0.35">
      <c r="A22" s="78"/>
      <c r="B22" s="64">
        <f>SUMIF('2. Beräkning pro-rata MDD'!$A$5:$A$40, '4. ERC'!A22, '2. Beräkning pro-rata MDD'!$F$5:$F$40)</f>
        <v>0</v>
      </c>
      <c r="C22" s="63">
        <f t="shared" si="1"/>
        <v>215</v>
      </c>
      <c r="D22" s="79">
        <v>0</v>
      </c>
      <c r="E22" s="62">
        <f t="shared" si="0"/>
        <v>0</v>
      </c>
      <c r="F22" s="62">
        <f t="shared" si="2"/>
        <v>0</v>
      </c>
      <c r="G22" s="81"/>
    </row>
    <row r="23" spans="1:17" x14ac:dyDescent="0.35">
      <c r="A23" s="78"/>
      <c r="B23" s="64">
        <f>SUMIF('2. Beräkning pro-rata MDD'!$A$5:$A$40, '4. ERC'!A23, '2. Beräkning pro-rata MDD'!$F$5:$F$40)</f>
        <v>0</v>
      </c>
      <c r="C23" s="63">
        <f t="shared" si="1"/>
        <v>215</v>
      </c>
      <c r="D23" s="79">
        <v>0</v>
      </c>
      <c r="E23" s="62">
        <f t="shared" si="0"/>
        <v>0</v>
      </c>
      <c r="F23" s="62">
        <f t="shared" si="2"/>
        <v>0</v>
      </c>
      <c r="G23" s="81"/>
    </row>
    <row r="24" spans="1:17" x14ac:dyDescent="0.35">
      <c r="A24" s="78"/>
      <c r="B24" s="64">
        <f>SUMIF('2. Beräkning pro-rata MDD'!$A$5:$A$40, '4. ERC'!A24, '2. Beräkning pro-rata MDD'!$F$5:$F$40)</f>
        <v>0</v>
      </c>
      <c r="C24" s="63">
        <f t="shared" si="1"/>
        <v>215</v>
      </c>
      <c r="D24" s="79">
        <v>0</v>
      </c>
      <c r="E24" s="62">
        <f t="shared" si="0"/>
        <v>0</v>
      </c>
      <c r="F24" s="62">
        <f t="shared" si="2"/>
        <v>0</v>
      </c>
      <c r="G24" s="81"/>
    </row>
    <row r="25" spans="1:17" x14ac:dyDescent="0.35">
      <c r="A25" s="78"/>
      <c r="B25" s="64">
        <f>SUMIF('2. Beräkning pro-rata MDD'!$A$5:$A$40, '4. ERC'!A25, '2. Beräkning pro-rata MDD'!$F$5:$F$40)</f>
        <v>0</v>
      </c>
      <c r="C25" s="63">
        <f t="shared" si="1"/>
        <v>215</v>
      </c>
      <c r="D25" s="79">
        <v>0</v>
      </c>
      <c r="E25" s="62">
        <f t="shared" si="0"/>
        <v>0</v>
      </c>
      <c r="F25" s="62">
        <f t="shared" si="2"/>
        <v>0</v>
      </c>
      <c r="G25" s="81"/>
    </row>
    <row r="26" spans="1:17" x14ac:dyDescent="0.35">
      <c r="A26" s="78"/>
      <c r="B26" s="64">
        <f>SUMIF('2. Beräkning pro-rata MDD'!$A$5:$A$40, '4. ERC'!A26, '2. Beräkning pro-rata MDD'!$F$5:$F$40)</f>
        <v>0</v>
      </c>
      <c r="C26" s="63">
        <f t="shared" si="1"/>
        <v>215</v>
      </c>
      <c r="D26" s="79">
        <v>0</v>
      </c>
      <c r="E26" s="62">
        <f t="shared" si="0"/>
        <v>0</v>
      </c>
      <c r="F26" s="62">
        <f t="shared" si="2"/>
        <v>0</v>
      </c>
      <c r="G26" s="81"/>
    </row>
    <row r="27" spans="1:17" x14ac:dyDescent="0.35">
      <c r="A27" s="78"/>
      <c r="B27" s="64">
        <f>SUMIF('2. Beräkning pro-rata MDD'!$A$5:$A$40, '4. ERC'!A27, '2. Beräkning pro-rata MDD'!$F$5:$F$40)</f>
        <v>0</v>
      </c>
      <c r="C27" s="63">
        <f t="shared" si="1"/>
        <v>215</v>
      </c>
      <c r="D27" s="79">
        <v>0</v>
      </c>
      <c r="E27" s="62">
        <f t="shared" si="0"/>
        <v>0</v>
      </c>
      <c r="F27" s="62">
        <f t="shared" si="2"/>
        <v>0</v>
      </c>
      <c r="G27" s="81"/>
    </row>
    <row r="28" spans="1:17" x14ac:dyDescent="0.35">
      <c r="A28" s="78"/>
      <c r="B28" s="64">
        <f>SUMIF('2. Beräkning pro-rata MDD'!$A$5:$A$40, '4. ERC'!A28, '2. Beräkning pro-rata MDD'!$F$5:$F$40)</f>
        <v>0</v>
      </c>
      <c r="C28" s="63">
        <f t="shared" si="1"/>
        <v>215</v>
      </c>
      <c r="D28" s="79">
        <v>0</v>
      </c>
      <c r="E28" s="62">
        <f t="shared" si="0"/>
        <v>0</v>
      </c>
      <c r="F28" s="62">
        <f t="shared" si="2"/>
        <v>0</v>
      </c>
      <c r="G28" s="81"/>
    </row>
    <row r="29" spans="1:17" x14ac:dyDescent="0.35">
      <c r="A29" s="23" t="s">
        <v>58</v>
      </c>
      <c r="B29" s="24"/>
      <c r="C29" s="24"/>
      <c r="D29" s="24"/>
      <c r="E29" s="24"/>
      <c r="F29" s="24"/>
      <c r="G29" s="24"/>
    </row>
    <row r="30" spans="1:17" x14ac:dyDescent="0.35">
      <c r="A30" s="22"/>
    </row>
    <row r="31" spans="1:17" ht="21" x14ac:dyDescent="0.5">
      <c r="A31" s="3" t="s">
        <v>12</v>
      </c>
    </row>
    <row r="32" spans="1:17" x14ac:dyDescent="0.35">
      <c r="A32" t="s">
        <v>64</v>
      </c>
      <c r="Q32" s="18" t="s">
        <v>29</v>
      </c>
    </row>
    <row r="33" spans="1:17" ht="87.5" thickBot="1" x14ac:dyDescent="0.4">
      <c r="A33" s="45" t="s">
        <v>6</v>
      </c>
      <c r="B33" s="46" t="s">
        <v>8</v>
      </c>
      <c r="C33" s="47" t="s">
        <v>13</v>
      </c>
      <c r="D33" s="47" t="s">
        <v>14</v>
      </c>
      <c r="E33" s="47" t="s">
        <v>15</v>
      </c>
      <c r="F33" s="47" t="s">
        <v>16</v>
      </c>
      <c r="G33" s="47" t="s">
        <v>62</v>
      </c>
      <c r="Q33" s="19" t="s">
        <v>24</v>
      </c>
    </row>
    <row r="34" spans="1:17" x14ac:dyDescent="0.35">
      <c r="A34" s="65" t="str">
        <f t="shared" ref="A34:A39" si="3">A17</f>
        <v>Anders Andersson</v>
      </c>
      <c r="B34" s="66">
        <f t="shared" ref="B34:B45" si="4">E17</f>
        <v>6747.9069767441861</v>
      </c>
      <c r="C34" s="82">
        <v>100</v>
      </c>
      <c r="D34" s="50">
        <f>SUM(E17*C34)</f>
        <v>674790.69767441857</v>
      </c>
      <c r="E34" s="51">
        <f t="shared" ref="E34:E45" si="5">C34*F17</f>
        <v>61589.848457897679</v>
      </c>
      <c r="F34" s="85"/>
      <c r="G34" s="89" t="s">
        <v>24</v>
      </c>
      <c r="H34" s="15"/>
      <c r="Q34" s="19" t="s">
        <v>25</v>
      </c>
    </row>
    <row r="35" spans="1:17" x14ac:dyDescent="0.35">
      <c r="A35" s="67" t="str">
        <f t="shared" si="3"/>
        <v>Bengt Bengtsson</v>
      </c>
      <c r="B35" s="68">
        <f t="shared" si="4"/>
        <v>3833.7765957446809</v>
      </c>
      <c r="C35" s="83">
        <v>269</v>
      </c>
      <c r="D35" s="10">
        <f>SUM(E18*C35)</f>
        <v>1031285.9042553192</v>
      </c>
      <c r="E35" s="11">
        <f t="shared" si="5"/>
        <v>94128.06486330289</v>
      </c>
      <c r="F35" s="86"/>
      <c r="G35" s="90" t="s">
        <v>26</v>
      </c>
      <c r="Q35" s="19" t="s">
        <v>26</v>
      </c>
    </row>
    <row r="36" spans="1:17" x14ac:dyDescent="0.35">
      <c r="A36" s="67" t="str">
        <f t="shared" si="3"/>
        <v>Carl Carlsson</v>
      </c>
      <c r="B36" s="68">
        <f t="shared" si="4"/>
        <v>2325.5813953488373</v>
      </c>
      <c r="C36" s="83">
        <v>350</v>
      </c>
      <c r="D36" s="10">
        <f t="shared" ref="D36:D41" si="6">SUM(B36*C36)</f>
        <v>813953.48837209307</v>
      </c>
      <c r="E36" s="11">
        <f t="shared" si="5"/>
        <v>74291.587263110661</v>
      </c>
      <c r="F36" s="86"/>
      <c r="G36" s="90" t="s">
        <v>27</v>
      </c>
      <c r="Q36" s="19" t="s">
        <v>27</v>
      </c>
    </row>
    <row r="37" spans="1:17" x14ac:dyDescent="0.35">
      <c r="A37" s="67" t="str">
        <f t="shared" si="3"/>
        <v>David Davidsson</v>
      </c>
      <c r="B37" s="68">
        <f t="shared" si="4"/>
        <v>0</v>
      </c>
      <c r="C37" s="83"/>
      <c r="D37" s="10">
        <f t="shared" si="6"/>
        <v>0</v>
      </c>
      <c r="E37" s="11">
        <f t="shared" si="5"/>
        <v>0</v>
      </c>
      <c r="F37" s="86"/>
      <c r="G37" s="90"/>
      <c r="Q37" s="19" t="s">
        <v>28</v>
      </c>
    </row>
    <row r="38" spans="1:17" x14ac:dyDescent="0.35">
      <c r="A38" s="67" t="str">
        <f t="shared" si="3"/>
        <v>Olivia</v>
      </c>
      <c r="B38" s="68">
        <f t="shared" si="4"/>
        <v>0</v>
      </c>
      <c r="C38" s="83"/>
      <c r="D38" s="10">
        <f t="shared" si="6"/>
        <v>0</v>
      </c>
      <c r="E38" s="11">
        <f t="shared" si="5"/>
        <v>0</v>
      </c>
      <c r="F38" s="86"/>
      <c r="G38" s="90"/>
    </row>
    <row r="39" spans="1:17" x14ac:dyDescent="0.35">
      <c r="A39" s="67">
        <f t="shared" si="3"/>
        <v>0</v>
      </c>
      <c r="B39" s="68">
        <f t="shared" si="4"/>
        <v>0</v>
      </c>
      <c r="C39" s="83"/>
      <c r="D39" s="10">
        <f t="shared" si="6"/>
        <v>0</v>
      </c>
      <c r="E39" s="11">
        <f t="shared" si="5"/>
        <v>0</v>
      </c>
      <c r="F39" s="86"/>
      <c r="G39" s="90"/>
    </row>
    <row r="40" spans="1:17" x14ac:dyDescent="0.35">
      <c r="A40" s="67">
        <f t="shared" ref="A40:A45" si="7">A23</f>
        <v>0</v>
      </c>
      <c r="B40" s="68">
        <f t="shared" si="4"/>
        <v>0</v>
      </c>
      <c r="C40" s="83"/>
      <c r="D40" s="10">
        <f t="shared" si="6"/>
        <v>0</v>
      </c>
      <c r="E40" s="11">
        <f t="shared" si="5"/>
        <v>0</v>
      </c>
      <c r="F40" s="86"/>
      <c r="G40" s="90"/>
    </row>
    <row r="41" spans="1:17" x14ac:dyDescent="0.35">
      <c r="A41" s="67">
        <f t="shared" si="7"/>
        <v>0</v>
      </c>
      <c r="B41" s="68">
        <f t="shared" si="4"/>
        <v>0</v>
      </c>
      <c r="C41" s="83"/>
      <c r="D41" s="10">
        <f t="shared" si="6"/>
        <v>0</v>
      </c>
      <c r="E41" s="11">
        <f t="shared" si="5"/>
        <v>0</v>
      </c>
      <c r="F41" s="86"/>
      <c r="G41" s="90"/>
    </row>
    <row r="42" spans="1:17" x14ac:dyDescent="0.35">
      <c r="A42" s="67">
        <f t="shared" si="7"/>
        <v>0</v>
      </c>
      <c r="B42" s="68">
        <f t="shared" si="4"/>
        <v>0</v>
      </c>
      <c r="C42" s="83"/>
      <c r="D42" s="10">
        <f>SUM(B42*C42)</f>
        <v>0</v>
      </c>
      <c r="E42" s="11">
        <f t="shared" si="5"/>
        <v>0</v>
      </c>
      <c r="F42" s="86"/>
      <c r="G42" s="90"/>
    </row>
    <row r="43" spans="1:17" x14ac:dyDescent="0.35">
      <c r="A43" s="67">
        <f t="shared" si="7"/>
        <v>0</v>
      </c>
      <c r="B43" s="68">
        <f t="shared" si="4"/>
        <v>0</v>
      </c>
      <c r="C43" s="83"/>
      <c r="D43" s="10">
        <f>SUM(B43*C43)</f>
        <v>0</v>
      </c>
      <c r="E43" s="11">
        <f t="shared" si="5"/>
        <v>0</v>
      </c>
      <c r="F43" s="86"/>
      <c r="G43" s="90"/>
    </row>
    <row r="44" spans="1:17" x14ac:dyDescent="0.35">
      <c r="A44" s="67">
        <f t="shared" si="7"/>
        <v>0</v>
      </c>
      <c r="B44" s="68">
        <f t="shared" si="4"/>
        <v>0</v>
      </c>
      <c r="C44" s="83"/>
      <c r="D44" s="10">
        <f>SUM(B44*C44)</f>
        <v>0</v>
      </c>
      <c r="E44" s="39">
        <f t="shared" si="5"/>
        <v>0</v>
      </c>
      <c r="F44" s="87"/>
      <c r="G44" s="91"/>
    </row>
    <row r="45" spans="1:17" ht="15" thickBot="1" x14ac:dyDescent="0.4">
      <c r="A45" s="69">
        <f t="shared" si="7"/>
        <v>0</v>
      </c>
      <c r="B45" s="70">
        <f t="shared" si="4"/>
        <v>0</v>
      </c>
      <c r="C45" s="84"/>
      <c r="D45" s="52">
        <f>SUM(B45*C45)</f>
        <v>0</v>
      </c>
      <c r="E45" s="53">
        <f t="shared" si="5"/>
        <v>0</v>
      </c>
      <c r="F45" s="88"/>
      <c r="G45" s="92"/>
    </row>
    <row r="46" spans="1:17" x14ac:dyDescent="0.35">
      <c r="A46" s="48" t="s">
        <v>17</v>
      </c>
      <c r="D46" s="49">
        <f>SUM(D34:D45)</f>
        <v>2520030.0903018308</v>
      </c>
      <c r="E46" s="44"/>
      <c r="F46" s="36"/>
    </row>
    <row r="47" spans="1:17" x14ac:dyDescent="0.35">
      <c r="A47" s="33" t="s">
        <v>71</v>
      </c>
      <c r="B47" s="28"/>
      <c r="C47" s="123">
        <f>SUM(C34:C45)/(215/12)</f>
        <v>40.130232558139532</v>
      </c>
      <c r="D47" s="28"/>
      <c r="E47" s="29">
        <f>SUM(D46/$B$11)</f>
        <v>230009.50058431123</v>
      </c>
    </row>
    <row r="50" spans="1:3" ht="18.5" x14ac:dyDescent="0.45">
      <c r="A50" s="14" t="s">
        <v>22</v>
      </c>
    </row>
    <row r="51" spans="1:3" ht="15" thickBot="1" x14ac:dyDescent="0.4"/>
    <row r="52" spans="1:3" ht="29.5" thickBot="1" x14ac:dyDescent="0.4">
      <c r="A52" s="104" t="s">
        <v>23</v>
      </c>
      <c r="B52" s="105" t="s">
        <v>49</v>
      </c>
      <c r="C52" s="106" t="s">
        <v>54</v>
      </c>
    </row>
    <row r="53" spans="1:3" x14ac:dyDescent="0.35">
      <c r="A53" s="107" t="s">
        <v>24</v>
      </c>
      <c r="B53" s="108">
        <f>SUMIF($G$34:$G$45, A53, $C$34:$C$45)/(215/12)</f>
        <v>5.5813953488372086</v>
      </c>
      <c r="C53" s="109">
        <f>SUMIF($G$34:$G$45, A53, $E$34:$E$45)</f>
        <v>61589.848457897679</v>
      </c>
    </row>
    <row r="54" spans="1:3" x14ac:dyDescent="0.35">
      <c r="A54" s="107" t="s">
        <v>25</v>
      </c>
      <c r="B54" s="108">
        <f t="shared" ref="B54:B59" si="8">SUMIF($G$34:$G$45, A54, $C$34:$C$45)/(215/12)</f>
        <v>0</v>
      </c>
      <c r="C54" s="109">
        <f t="shared" ref="C54:C59" si="9">SUMIF($G$34:$G$45, A54, $E$34:$E$45)</f>
        <v>0</v>
      </c>
    </row>
    <row r="55" spans="1:3" x14ac:dyDescent="0.35">
      <c r="A55" s="107" t="s">
        <v>26</v>
      </c>
      <c r="B55" s="108">
        <f t="shared" si="8"/>
        <v>15.013953488372092</v>
      </c>
      <c r="C55" s="109">
        <f t="shared" si="9"/>
        <v>94128.06486330289</v>
      </c>
    </row>
    <row r="56" spans="1:3" x14ac:dyDescent="0.35">
      <c r="A56" s="107" t="s">
        <v>27</v>
      </c>
      <c r="B56" s="108">
        <f t="shared" si="8"/>
        <v>19.534883720930232</v>
      </c>
      <c r="C56" s="109">
        <f t="shared" si="9"/>
        <v>74291.587263110661</v>
      </c>
    </row>
    <row r="57" spans="1:3" x14ac:dyDescent="0.35">
      <c r="A57" s="107" t="s">
        <v>28</v>
      </c>
      <c r="B57" s="108">
        <f t="shared" si="8"/>
        <v>0</v>
      </c>
      <c r="C57" s="109">
        <f t="shared" si="9"/>
        <v>0</v>
      </c>
    </row>
    <row r="58" spans="1:3" x14ac:dyDescent="0.35">
      <c r="A58" s="110"/>
      <c r="B58" s="108">
        <f t="shared" si="8"/>
        <v>0</v>
      </c>
      <c r="C58" s="109">
        <f t="shared" si="9"/>
        <v>0</v>
      </c>
    </row>
    <row r="59" spans="1:3" ht="15" thickBot="1" x14ac:dyDescent="0.4">
      <c r="A59" s="111"/>
      <c r="B59" s="112">
        <f t="shared" si="8"/>
        <v>0</v>
      </c>
      <c r="C59" s="113">
        <f t="shared" si="9"/>
        <v>0</v>
      </c>
    </row>
    <row r="60" spans="1:3" x14ac:dyDescent="0.35">
      <c r="A60" s="122" t="s">
        <v>72</v>
      </c>
      <c r="B60" s="121">
        <f>SUM(B53:B59)</f>
        <v>40.130232558139532</v>
      </c>
      <c r="C60" s="114">
        <f>SUM(C53:C59)</f>
        <v>230009.50058431126</v>
      </c>
    </row>
  </sheetData>
  <sheetProtection sheet="1" objects="1" scenarios="1" selectLockedCells="1"/>
  <protectedRanges>
    <protectedRange sqref="A25:A28 D25:D28" name="Område1"/>
    <protectedRange sqref="A17:A19" name="Område1_1"/>
    <protectedRange sqref="A20:A24" name="Område1_3"/>
    <protectedRange sqref="B8 D18:D24 E18:F28 D17:F17 B17:C28" name="Område1_7"/>
    <protectedRange sqref="C34:C45 A34:A45" name="Område1_4"/>
    <protectedRange sqref="B34:B45" name="Område1_8_1"/>
    <protectedRange sqref="B53:C59" name="Område1_8_1_1"/>
    <protectedRange sqref="Q33:Q37 A53:A57" name="Område1_6"/>
  </protectedRanges>
  <mergeCells count="1">
    <mergeCell ref="B6:C6"/>
  </mergeCells>
  <dataValidations count="1">
    <dataValidation type="list" allowBlank="1" showInputMessage="1" showErrorMessage="1" sqref="G34:G45" xr:uid="{62991496-E162-4DAB-8BE1-0FDEF4A84983}">
      <formula1>$Q$33:$Q$37</formula1>
    </dataValidation>
  </dataValidations>
  <hyperlinks>
    <hyperlink ref="C11" r:id="rId1" display="€" xr:uid="{76CF5AD1-B1BC-46C0-B002-940E8E9B0BB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1. Instruktioner</vt:lpstr>
      <vt:lpstr>2. Beräkning pro-rata MDD</vt:lpstr>
      <vt:lpstr>3. HEU RIA, IA, CSA</vt:lpstr>
      <vt:lpstr>4. ERC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Langborger</dc:creator>
  <cp:lastModifiedBy>Karin Langborger</cp:lastModifiedBy>
  <cp:lastPrinted>2023-09-11T12:27:38Z</cp:lastPrinted>
  <dcterms:created xsi:type="dcterms:W3CDTF">2023-02-10T13:23:53Z</dcterms:created>
  <dcterms:modified xsi:type="dcterms:W3CDTF">2024-03-21T13:42:47Z</dcterms:modified>
</cp:coreProperties>
</file>